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9"/>
  <workbookPr autoCompressPictures="0" defaultThemeVersion="124226"/>
  <bookViews>
    <workbookView xWindow="390" yWindow="135" windowWidth="11355" windowHeight="5955" xr2:uid="{00000000-000D-0000-FFFF-FFFF00000000}"/>
  </bookViews>
  <sheets>
    <sheet name="Cover Sheet" sheetId="59" r:id="rId1"/>
    <sheet name="Total Town Budget" sheetId="36" r:id="rId2"/>
    <sheet name="Municipal Budget" sheetId="37" r:id="rId3"/>
    <sheet name="Revenue Sources" sheetId="38" r:id="rId4"/>
    <sheet name="School" sheetId="39" r:id="rId5"/>
    <sheet name="Town Officers' Salaries" sheetId="40" r:id="rId6"/>
    <sheet name="Town Office Expenses" sheetId="41" r:id="rId7"/>
    <sheet name="General Government" sheetId="42" r:id="rId8"/>
    <sheet name="Planning Board and BOA" sheetId="62" r:id="rId9"/>
    <sheet name="Conservation Commission" sheetId="44" r:id="rId10"/>
    <sheet name="TOPMB" sheetId="60" r:id="rId11"/>
    <sheet name="Animal Control Officer" sheetId="47" r:id="rId12"/>
    <sheet name="Code Enforcement Officer" sheetId="48" r:id="rId13"/>
    <sheet name="Fire Dept" sheetId="49" r:id="rId14"/>
    <sheet name="Harbor Committee" sheetId="50" r:id="rId15"/>
    <sheet name="Shellfish Conservation" sheetId="51" r:id="rId16"/>
    <sheet name="Solid Waste Management" sheetId="52" r:id="rId17"/>
    <sheet name="Roads" sheetId="53" r:id="rId18"/>
    <sheet name="Snow Removal" sheetId="54" r:id="rId19"/>
    <sheet name="HRSS" sheetId="55" r:id="rId20"/>
    <sheet name="Recreation" sheetId="56" r:id="rId21"/>
    <sheet name="Cemetery District Trustees" sheetId="57" r:id="rId22"/>
    <sheet name="Mac Mahan Island" sheetId="58" r:id="rId23"/>
  </sheets>
  <definedNames>
    <definedName name="_xlnm.Print_Area" localSheetId="11">'Animal Control Officer'!$A$1:$F$23</definedName>
    <definedName name="_xlnm.Print_Area" localSheetId="21">'Cemetery District Trustees'!$A$1:$E$28</definedName>
    <definedName name="_xlnm.Print_Area" localSheetId="12">'Code Enforcement Officer'!$A$1:$E$25</definedName>
    <definedName name="_xlnm.Print_Area" localSheetId="9">'Conservation Commission'!$A$1:$E$23</definedName>
    <definedName name="_xlnm.Print_Area" localSheetId="0">'Cover Sheet'!$A$1:$F$19</definedName>
    <definedName name="_xlnm.Print_Area" localSheetId="13">'Fire Dept'!$A$1:$E$34</definedName>
    <definedName name="_xlnm.Print_Area" localSheetId="7">'General Government'!$A$1:$E$47</definedName>
    <definedName name="_xlnm.Print_Area" localSheetId="14">'Harbor Committee'!$A$1:$E$35</definedName>
    <definedName name="_xlnm.Print_Area" localSheetId="19">HRSS!$A$1:$G$32</definedName>
    <definedName name="_xlnm.Print_Area" localSheetId="22">'Mac Mahan Island'!$A$1:$G$20</definedName>
    <definedName name="_xlnm.Print_Area" localSheetId="2">'Municipal Budget'!$A$1:$E$26</definedName>
    <definedName name="_xlnm.Print_Area" localSheetId="8">'Planning Board and BOA'!$A$1:$E$25</definedName>
    <definedName name="_xlnm.Print_Area" localSheetId="3">'Revenue Sources'!$A$1:$E$43</definedName>
    <definedName name="_xlnm.Print_Area" localSheetId="17">Roads!$A$1:$E$37</definedName>
    <definedName name="_xlnm.Print_Area" localSheetId="4">School!$A$1:$E$41</definedName>
    <definedName name="_xlnm.Print_Area" localSheetId="15">'Shellfish Conservation'!$A$1:$E$47</definedName>
    <definedName name="_xlnm.Print_Area" localSheetId="18">'Snow Removal'!$A$1:$F$15</definedName>
    <definedName name="_xlnm.Print_Area" localSheetId="16">'Solid Waste Management'!$A$1:$F$34</definedName>
    <definedName name="_xlnm.Print_Area" localSheetId="10">TOPMB!$A$1:$E$63</definedName>
    <definedName name="_xlnm.Print_Area" localSheetId="1">'Total Town Budget'!$A$1:$G$34</definedName>
    <definedName name="_xlnm.Print_Area" localSheetId="6">'Town Office Expenses'!$A$1:$E$29</definedName>
    <definedName name="_xlnm.Print_Area" localSheetId="5">'Town Officers'' Salaries'!$A$1:$F$25</definedName>
  </definedNames>
  <calcPr calcId="171026"/>
</workbook>
</file>

<file path=xl/calcChain.xml><?xml version="1.0" encoding="utf-8"?>
<calcChain xmlns="http://schemas.openxmlformats.org/spreadsheetml/2006/main">
  <c r="E10" i="44" l="1"/>
  <c r="D20" i="62"/>
  <c r="D25" i="42"/>
  <c r="D14" i="44"/>
  <c r="D26" i="42"/>
  <c r="D10" i="62"/>
  <c r="D27" i="42"/>
  <c r="D22" i="41"/>
  <c r="D28" i="42"/>
  <c r="E28" i="42"/>
  <c r="E33" i="42"/>
  <c r="E36" i="60"/>
  <c r="E35" i="60"/>
  <c r="E34" i="60"/>
  <c r="E33" i="60"/>
  <c r="E32" i="60"/>
  <c r="E31" i="60"/>
  <c r="E30" i="60"/>
  <c r="E18" i="60"/>
  <c r="E11" i="44"/>
  <c r="D51" i="60"/>
  <c r="D48" i="60"/>
  <c r="D47" i="42"/>
  <c r="B39" i="42"/>
  <c r="B40" i="42"/>
  <c r="C32" i="39"/>
  <c r="D41" i="39"/>
  <c r="C20" i="38"/>
  <c r="C10" i="38"/>
  <c r="D34" i="38"/>
  <c r="D14" i="38"/>
  <c r="D6" i="38"/>
  <c r="C5" i="38"/>
  <c r="C41" i="38"/>
  <c r="D27" i="39"/>
  <c r="D29" i="39"/>
  <c r="D19" i="51"/>
  <c r="C12" i="37"/>
  <c r="B19" i="51"/>
  <c r="B12" i="37"/>
  <c r="D12" i="37"/>
  <c r="D36" i="38"/>
  <c r="C19" i="57"/>
  <c r="C27" i="49"/>
  <c r="D22" i="56"/>
  <c r="D24" i="55"/>
  <c r="D26" i="56"/>
  <c r="B22" i="56"/>
  <c r="B26" i="56"/>
  <c r="E21" i="56"/>
  <c r="B25" i="56"/>
  <c r="E23" i="55"/>
  <c r="F19" i="55"/>
  <c r="E13" i="55"/>
  <c r="E16" i="55"/>
  <c r="D31" i="52"/>
  <c r="E15" i="56"/>
  <c r="E19" i="56"/>
  <c r="E20" i="56"/>
  <c r="E17" i="56"/>
  <c r="E16" i="56"/>
  <c r="E14" i="56"/>
  <c r="E13" i="56"/>
  <c r="E12" i="56"/>
  <c r="E11" i="56"/>
  <c r="E7" i="44"/>
  <c r="E9" i="44"/>
  <c r="B30" i="49"/>
  <c r="D30" i="49"/>
  <c r="B27" i="49"/>
  <c r="D35" i="36"/>
  <c r="D17" i="57"/>
  <c r="B27" i="57"/>
  <c r="D26" i="57"/>
  <c r="D27" i="57"/>
  <c r="D7" i="54"/>
  <c r="D34" i="50"/>
  <c r="D29" i="50"/>
  <c r="D30" i="50"/>
  <c r="D31" i="50"/>
  <c r="D33" i="50"/>
  <c r="D35" i="50"/>
  <c r="C23" i="37"/>
  <c r="D23" i="37"/>
  <c r="C22" i="37"/>
  <c r="D22" i="37"/>
  <c r="E17" i="40"/>
  <c r="E25" i="53"/>
  <c r="E20" i="53"/>
  <c r="E18" i="56"/>
  <c r="E10" i="56"/>
  <c r="E8" i="56"/>
  <c r="E7" i="56"/>
  <c r="E6" i="56"/>
  <c r="E24" i="53"/>
  <c r="E23" i="53"/>
  <c r="E21" i="53"/>
  <c r="E14" i="53"/>
  <c r="E13" i="53"/>
  <c r="E12" i="53"/>
  <c r="E11" i="53"/>
  <c r="E10" i="53"/>
  <c r="D18" i="49"/>
  <c r="B18" i="49"/>
  <c r="E18" i="49"/>
  <c r="C18" i="49"/>
  <c r="C21" i="49"/>
  <c r="E8" i="60"/>
  <c r="E23" i="36"/>
  <c r="D32" i="51"/>
  <c r="D17" i="38"/>
  <c r="E14" i="55"/>
  <c r="E9" i="55"/>
  <c r="D46" i="42"/>
  <c r="D44" i="42"/>
  <c r="E20" i="40"/>
  <c r="E19" i="40"/>
  <c r="E18" i="40"/>
  <c r="E16" i="40"/>
  <c r="E15" i="40"/>
  <c r="E14" i="40"/>
  <c r="E13" i="40"/>
  <c r="E12" i="40"/>
  <c r="E11" i="40"/>
  <c r="E10" i="40"/>
  <c r="E6" i="58"/>
  <c r="E9" i="58"/>
  <c r="E6" i="57"/>
  <c r="E7" i="57"/>
  <c r="E8" i="57"/>
  <c r="E9" i="57"/>
  <c r="E10" i="57"/>
  <c r="E12" i="57"/>
  <c r="E13" i="57"/>
  <c r="B14" i="57"/>
  <c r="B17" i="37"/>
  <c r="D14" i="57"/>
  <c r="C17" i="37"/>
  <c r="D17" i="37"/>
  <c r="C14" i="57"/>
  <c r="D18" i="57"/>
  <c r="D19" i="57"/>
  <c r="B19" i="57"/>
  <c r="E19" i="57"/>
  <c r="E17" i="57"/>
  <c r="C27" i="57"/>
  <c r="C22" i="56"/>
  <c r="D30" i="56"/>
  <c r="E6" i="55"/>
  <c r="E7" i="55"/>
  <c r="E8" i="55"/>
  <c r="E17" i="55"/>
  <c r="E18" i="55"/>
  <c r="B19" i="55"/>
  <c r="B26" i="55"/>
  <c r="B17" i="36"/>
  <c r="C19" i="55"/>
  <c r="C26" i="55"/>
  <c r="C29" i="55"/>
  <c r="D19" i="55"/>
  <c r="E19" i="55"/>
  <c r="E21" i="55"/>
  <c r="E22" i="55"/>
  <c r="E25" i="55"/>
  <c r="E7" i="54"/>
  <c r="B10" i="54"/>
  <c r="C10" i="54"/>
  <c r="D10" i="54"/>
  <c r="E10" i="54"/>
  <c r="E6" i="53"/>
  <c r="E9" i="53"/>
  <c r="B15" i="53"/>
  <c r="D15" i="53"/>
  <c r="E15" i="53"/>
  <c r="B27" i="53"/>
  <c r="B29" i="53"/>
  <c r="C15" i="53"/>
  <c r="C27" i="53"/>
  <c r="C29" i="53"/>
  <c r="D27" i="53"/>
  <c r="D37" i="53"/>
  <c r="E6" i="52"/>
  <c r="E8" i="52"/>
  <c r="E9" i="52"/>
  <c r="E10" i="52"/>
  <c r="E11" i="52"/>
  <c r="E12" i="52"/>
  <c r="E13" i="52"/>
  <c r="E14" i="52"/>
  <c r="E15" i="52"/>
  <c r="E17" i="52"/>
  <c r="E18" i="52"/>
  <c r="E19" i="52"/>
  <c r="E20" i="52"/>
  <c r="E22" i="52"/>
  <c r="B23" i="52"/>
  <c r="B13" i="37"/>
  <c r="C23" i="52"/>
  <c r="E6" i="51"/>
  <c r="E7" i="51"/>
  <c r="E8" i="51"/>
  <c r="E9" i="51"/>
  <c r="E10" i="51"/>
  <c r="E11" i="51"/>
  <c r="E13" i="51"/>
  <c r="E14" i="51"/>
  <c r="E15" i="51"/>
  <c r="E17" i="51"/>
  <c r="E18" i="51"/>
  <c r="B13" i="36"/>
  <c r="C19" i="51"/>
  <c r="E23" i="51"/>
  <c r="E24" i="51"/>
  <c r="B25" i="51"/>
  <c r="D29" i="51"/>
  <c r="B45" i="51"/>
  <c r="C45" i="51"/>
  <c r="D45" i="51"/>
  <c r="D26" i="38"/>
  <c r="E7" i="50"/>
  <c r="E8" i="50"/>
  <c r="E9" i="50"/>
  <c r="E10" i="50"/>
  <c r="E11" i="50"/>
  <c r="E12" i="50"/>
  <c r="E13" i="50"/>
  <c r="E14" i="50"/>
  <c r="B15" i="50"/>
  <c r="B12" i="36"/>
  <c r="D15" i="50"/>
  <c r="D12" i="36"/>
  <c r="C15" i="50"/>
  <c r="B18" i="50"/>
  <c r="D18" i="50"/>
  <c r="E18" i="50"/>
  <c r="D21" i="50"/>
  <c r="B26" i="50"/>
  <c r="C26" i="50"/>
  <c r="E7" i="49"/>
  <c r="E8" i="49"/>
  <c r="E9" i="49"/>
  <c r="E10" i="49"/>
  <c r="E11" i="49"/>
  <c r="E12" i="49"/>
  <c r="E13" i="49"/>
  <c r="E14" i="49"/>
  <c r="E15" i="49"/>
  <c r="E17" i="49"/>
  <c r="D31" i="49"/>
  <c r="E6" i="48"/>
  <c r="E7" i="48"/>
  <c r="E8" i="48"/>
  <c r="E9" i="48"/>
  <c r="E10" i="48"/>
  <c r="E11" i="48"/>
  <c r="E12" i="48"/>
  <c r="E13" i="48"/>
  <c r="E14" i="48"/>
  <c r="B15" i="48"/>
  <c r="B9" i="37"/>
  <c r="C15" i="48"/>
  <c r="D15" i="48"/>
  <c r="D18" i="48"/>
  <c r="E18" i="48"/>
  <c r="B25" i="48"/>
  <c r="D25" i="48"/>
  <c r="E6" i="47"/>
  <c r="E7" i="47"/>
  <c r="E8" i="47"/>
  <c r="E9" i="47"/>
  <c r="E10" i="47"/>
  <c r="B11" i="47"/>
  <c r="D11" i="47"/>
  <c r="E11" i="47"/>
  <c r="C11" i="47"/>
  <c r="C8" i="37"/>
  <c r="B8" i="37"/>
  <c r="D8" i="37"/>
  <c r="B14" i="47"/>
  <c r="D14" i="47"/>
  <c r="E14" i="47"/>
  <c r="E21" i="47"/>
  <c r="E22" i="47"/>
  <c r="B23" i="47"/>
  <c r="C23" i="47"/>
  <c r="D23" i="47"/>
  <c r="E23" i="47"/>
  <c r="E6" i="60"/>
  <c r="E9" i="60"/>
  <c r="E10" i="60"/>
  <c r="E11" i="60"/>
  <c r="E12" i="60"/>
  <c r="E13" i="60"/>
  <c r="E14" i="60"/>
  <c r="E15" i="60"/>
  <c r="E16" i="60"/>
  <c r="E19" i="60"/>
  <c r="E20" i="60"/>
  <c r="E21" i="60"/>
  <c r="E22" i="60"/>
  <c r="E23" i="60"/>
  <c r="E27" i="60"/>
  <c r="E28" i="60"/>
  <c r="E39" i="60"/>
  <c r="E40" i="60"/>
  <c r="B41" i="60"/>
  <c r="B44" i="60"/>
  <c r="C41" i="60"/>
  <c r="D41" i="60"/>
  <c r="D49" i="60"/>
  <c r="D50" i="60"/>
  <c r="C63" i="60"/>
  <c r="D63" i="60"/>
  <c r="E63" i="60"/>
  <c r="E8" i="44"/>
  <c r="B14" i="44"/>
  <c r="E14" i="44"/>
  <c r="C14" i="44"/>
  <c r="C26" i="42"/>
  <c r="B19" i="44"/>
  <c r="E6" i="62"/>
  <c r="E7" i="62"/>
  <c r="E8" i="62"/>
  <c r="E9" i="62"/>
  <c r="B10" i="62"/>
  <c r="E10" i="62"/>
  <c r="E27" i="42"/>
  <c r="C10" i="62"/>
  <c r="C27" i="42"/>
  <c r="B13" i="62"/>
  <c r="D13" i="62"/>
  <c r="E13" i="62"/>
  <c r="E17" i="62"/>
  <c r="E18" i="62"/>
  <c r="E19" i="62"/>
  <c r="B20" i="62"/>
  <c r="E20" i="62"/>
  <c r="E25" i="42"/>
  <c r="C20" i="62"/>
  <c r="C25" i="42"/>
  <c r="B23" i="62"/>
  <c r="D23" i="62"/>
  <c r="E23" i="62"/>
  <c r="E6" i="42"/>
  <c r="E7" i="42"/>
  <c r="E8" i="42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C22" i="41"/>
  <c r="C28" i="42"/>
  <c r="E29" i="42"/>
  <c r="E30" i="42"/>
  <c r="E31" i="42"/>
  <c r="E32" i="42"/>
  <c r="B34" i="42"/>
  <c r="B6" i="37"/>
  <c r="D43" i="42"/>
  <c r="D45" i="42"/>
  <c r="E6" i="41"/>
  <c r="E7" i="41"/>
  <c r="E8" i="41"/>
  <c r="E9" i="41"/>
  <c r="E10" i="41"/>
  <c r="E11" i="41"/>
  <c r="E12" i="41"/>
  <c r="E13" i="41"/>
  <c r="E14" i="41"/>
  <c r="E15" i="41"/>
  <c r="E16" i="41"/>
  <c r="E17" i="41"/>
  <c r="E18" i="41"/>
  <c r="E19" i="41"/>
  <c r="E20" i="41"/>
  <c r="B22" i="41"/>
  <c r="B25" i="41"/>
  <c r="D25" i="41"/>
  <c r="E25" i="41"/>
  <c r="E6" i="40"/>
  <c r="E7" i="40"/>
  <c r="E8" i="40"/>
  <c r="E9" i="40"/>
  <c r="B21" i="40"/>
  <c r="B5" i="37"/>
  <c r="B6" i="36"/>
  <c r="D21" i="40"/>
  <c r="C5" i="37"/>
  <c r="C21" i="40"/>
  <c r="B24" i="40"/>
  <c r="D24" i="40"/>
  <c r="E24" i="40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B27" i="39"/>
  <c r="B29" i="39"/>
  <c r="C27" i="39"/>
  <c r="C29" i="39"/>
  <c r="C38" i="39"/>
  <c r="E32" i="39"/>
  <c r="E35" i="39"/>
  <c r="E36" i="39"/>
  <c r="D5" i="38"/>
  <c r="D8" i="38"/>
  <c r="D9" i="38"/>
  <c r="D18" i="38"/>
  <c r="D23" i="38"/>
  <c r="D31" i="38"/>
  <c r="D32" i="38"/>
  <c r="D35" i="38"/>
  <c r="D25" i="38"/>
  <c r="D33" i="38"/>
  <c r="D38" i="38"/>
  <c r="D39" i="38"/>
  <c r="D40" i="38"/>
  <c r="B41" i="38"/>
  <c r="B27" i="36"/>
  <c r="B43" i="38"/>
  <c r="B24" i="37"/>
  <c r="B15" i="37"/>
  <c r="C15" i="37"/>
  <c r="B18" i="37"/>
  <c r="C18" i="37"/>
  <c r="D18" i="37"/>
  <c r="B16" i="36"/>
  <c r="D16" i="36"/>
  <c r="F16" i="36"/>
  <c r="E16" i="36"/>
  <c r="B19" i="36"/>
  <c r="D19" i="36"/>
  <c r="E19" i="36"/>
  <c r="E20" i="36"/>
  <c r="F20" i="36"/>
  <c r="E21" i="36"/>
  <c r="F21" i="36"/>
  <c r="E24" i="36"/>
  <c r="E25" i="36"/>
  <c r="B38" i="36"/>
  <c r="B40" i="36"/>
  <c r="D15" i="38"/>
  <c r="C21" i="37"/>
  <c r="D21" i="37"/>
  <c r="B18" i="36"/>
  <c r="D18" i="36"/>
  <c r="E18" i="36"/>
  <c r="D15" i="37"/>
  <c r="B27" i="52"/>
  <c r="B28" i="52"/>
  <c r="B14" i="36"/>
  <c r="B11" i="37"/>
  <c r="B21" i="49"/>
  <c r="B11" i="36"/>
  <c r="B9" i="36"/>
  <c r="B10" i="37"/>
  <c r="E15" i="50"/>
  <c r="F18" i="36"/>
  <c r="B7" i="36"/>
  <c r="D10" i="36"/>
  <c r="C9" i="37"/>
  <c r="D9" i="37"/>
  <c r="C11" i="37"/>
  <c r="D11" i="37"/>
  <c r="D25" i="56"/>
  <c r="E25" i="56"/>
  <c r="E22" i="56"/>
  <c r="E21" i="40"/>
  <c r="D6" i="36"/>
  <c r="F19" i="36"/>
  <c r="E7" i="52"/>
  <c r="D23" i="52"/>
  <c r="C13" i="37"/>
  <c r="D13" i="37"/>
  <c r="B32" i="53"/>
  <c r="B34" i="53"/>
  <c r="B14" i="37"/>
  <c r="B15" i="36"/>
  <c r="E23" i="52"/>
  <c r="B10" i="36"/>
  <c r="F10" i="36"/>
  <c r="F6" i="36"/>
  <c r="E15" i="48"/>
  <c r="E10" i="36"/>
  <c r="D24" i="50"/>
  <c r="D26" i="50"/>
  <c r="D22" i="38"/>
  <c r="C43" i="38"/>
  <c r="E27" i="53"/>
  <c r="D27" i="52"/>
  <c r="E27" i="52"/>
  <c r="D14" i="36"/>
  <c r="E14" i="36"/>
  <c r="D9" i="36"/>
  <c r="F9" i="36"/>
  <c r="D8" i="36"/>
  <c r="B8" i="36"/>
  <c r="D44" i="60"/>
  <c r="D45" i="60"/>
  <c r="C7" i="37"/>
  <c r="E6" i="36"/>
  <c r="E41" i="60"/>
  <c r="F14" i="36"/>
  <c r="D28" i="52"/>
  <c r="E28" i="52"/>
  <c r="B37" i="39"/>
  <c r="B38" i="39"/>
  <c r="B5" i="36"/>
  <c r="B22" i="36"/>
  <c r="B26" i="36"/>
  <c r="B28" i="36"/>
  <c r="D5" i="37"/>
  <c r="E26" i="56"/>
  <c r="E29" i="39"/>
  <c r="D5" i="36"/>
  <c r="D37" i="39"/>
  <c r="D26" i="55"/>
  <c r="E24" i="55"/>
  <c r="E44" i="60"/>
  <c r="B45" i="60"/>
  <c r="E45" i="60"/>
  <c r="E12" i="36"/>
  <c r="F12" i="36"/>
  <c r="B7" i="37"/>
  <c r="D7" i="37"/>
  <c r="E18" i="57"/>
  <c r="B29" i="55"/>
  <c r="D21" i="49"/>
  <c r="E14" i="57"/>
  <c r="E27" i="39"/>
  <c r="E9" i="36"/>
  <c r="D22" i="51"/>
  <c r="E22" i="41"/>
  <c r="C34" i="42"/>
  <c r="E19" i="51"/>
  <c r="F8" i="36"/>
  <c r="D13" i="36"/>
  <c r="B16" i="37"/>
  <c r="D29" i="53"/>
  <c r="D10" i="38"/>
  <c r="D41" i="38"/>
  <c r="D27" i="36"/>
  <c r="E27" i="36"/>
  <c r="D34" i="42"/>
  <c r="D18" i="44"/>
  <c r="D19" i="44"/>
  <c r="C6" i="37"/>
  <c r="D6" i="37"/>
  <c r="D7" i="36"/>
  <c r="F7" i="36"/>
  <c r="E34" i="42"/>
  <c r="D39" i="42"/>
  <c r="D40" i="42"/>
  <c r="E40" i="42"/>
  <c r="E26" i="42"/>
  <c r="D43" i="38"/>
  <c r="C24" i="37"/>
  <c r="D24" i="37"/>
  <c r="E8" i="36"/>
  <c r="F5" i="36"/>
  <c r="E5" i="36"/>
  <c r="D17" i="36"/>
  <c r="C16" i="37"/>
  <c r="D16" i="37"/>
  <c r="E26" i="55"/>
  <c r="D29" i="55"/>
  <c r="E29" i="55"/>
  <c r="B19" i="37"/>
  <c r="B25" i="37"/>
  <c r="F13" i="36"/>
  <c r="E13" i="36"/>
  <c r="E37" i="39"/>
  <c r="D38" i="39"/>
  <c r="E38" i="39"/>
  <c r="E18" i="44"/>
  <c r="C14" i="37"/>
  <c r="D14" i="37"/>
  <c r="D32" i="53"/>
  <c r="D15" i="36"/>
  <c r="E29" i="53"/>
  <c r="D25" i="51"/>
  <c r="E22" i="51"/>
  <c r="D11" i="36"/>
  <c r="E21" i="49"/>
  <c r="D27" i="49"/>
  <c r="C10" i="37"/>
  <c r="D10" i="37"/>
  <c r="D19" i="37"/>
  <c r="D26" i="49"/>
  <c r="E26" i="49"/>
  <c r="E39" i="42"/>
  <c r="E7" i="36"/>
  <c r="D22" i="36"/>
  <c r="D26" i="36"/>
  <c r="C19" i="37"/>
  <c r="C25" i="37"/>
  <c r="F17" i="36"/>
  <c r="E17" i="36"/>
  <c r="E32" i="53"/>
  <c r="D34" i="53"/>
  <c r="E34" i="53"/>
  <c r="F11" i="36"/>
  <c r="E11" i="36"/>
  <c r="E15" i="36"/>
  <c r="F15" i="36"/>
  <c r="E19" i="37"/>
  <c r="F22" i="36"/>
  <c r="E22" i="36"/>
  <c r="D28" i="36"/>
  <c r="F26" i="36"/>
  <c r="E26" i="36"/>
  <c r="D25" i="37"/>
  <c r="E25" i="37"/>
  <c r="E28" i="36"/>
  <c r="D37" i="36"/>
  <c r="B35" i="36"/>
  <c r="D30" i="36"/>
  <c r="E30" i="36"/>
  <c r="F28" i="36"/>
</calcChain>
</file>

<file path=xl/sharedStrings.xml><?xml version="1.0" encoding="utf-8"?>
<sst xmlns="http://schemas.openxmlformats.org/spreadsheetml/2006/main" count="868" uniqueCount="483">
  <si>
    <t>Budget Hearing</t>
  </si>
  <si>
    <t>Fiscal Year 2017-2018</t>
  </si>
  <si>
    <t>for</t>
  </si>
  <si>
    <t>Georgetown, Maine</t>
  </si>
  <si>
    <t>at</t>
  </si>
  <si>
    <t xml:space="preserve"> </t>
  </si>
  <si>
    <t>Presented by</t>
  </si>
  <si>
    <t>Select Board</t>
  </si>
  <si>
    <t>and</t>
  </si>
  <si>
    <t>Town Committees</t>
  </si>
  <si>
    <t>Total  Budget</t>
  </si>
  <si>
    <t>Total Budget</t>
  </si>
  <si>
    <t>$</t>
  </si>
  <si>
    <t>2016-17</t>
  </si>
  <si>
    <t>2017-18</t>
  </si>
  <si>
    <t>Change</t>
  </si>
  <si>
    <t>(Proposed)</t>
  </si>
  <si>
    <t>Schools</t>
  </si>
  <si>
    <t>Town Office Salaries</t>
  </si>
  <si>
    <t>General Government</t>
  </si>
  <si>
    <t>Town Owned Prop. Mgmt. Bd.</t>
  </si>
  <si>
    <t>Animal Control Officer</t>
  </si>
  <si>
    <t>Code Enforcement Officer</t>
  </si>
  <si>
    <t>Georgetown Vol. Fire Dept</t>
  </si>
  <si>
    <t>Harbor Committee</t>
  </si>
  <si>
    <t>Shellfish Conservation Comm</t>
  </si>
  <si>
    <t>Solid Waste Management</t>
  </si>
  <si>
    <t>Town Roads</t>
  </si>
  <si>
    <t>Snow Removal</t>
  </si>
  <si>
    <t>Health, Recreation &amp; Hum.Svcs.</t>
  </si>
  <si>
    <t>Cemetery</t>
  </si>
  <si>
    <t>MacMahan Island</t>
  </si>
  <si>
    <t>Sagadahoc County Tax</t>
  </si>
  <si>
    <t>Overlay</t>
  </si>
  <si>
    <t>Total Requests</t>
  </si>
  <si>
    <t xml:space="preserve">    Less Homestead Reimburs.</t>
  </si>
  <si>
    <t xml:space="preserve">    Less Revenue Sharing</t>
  </si>
  <si>
    <t xml:space="preserve">    Less Undesignated Fund Balance</t>
  </si>
  <si>
    <t>Total to be Raised by Town Funds</t>
  </si>
  <si>
    <t xml:space="preserve">    Less Non-Property Tax Revenues</t>
  </si>
  <si>
    <t>Total to be Raised by Property Taxes</t>
  </si>
  <si>
    <t>Projected Mil Rate for FY 2017-18</t>
  </si>
  <si>
    <t>2016-17 mil rate</t>
  </si>
  <si>
    <t xml:space="preserve">    </t>
  </si>
  <si>
    <t>Note: assumes net property assessment of</t>
  </si>
  <si>
    <t>(0.05% increase of taxable property value @ 4/1/16)</t>
  </si>
  <si>
    <t>Mil Rate Calc</t>
  </si>
  <si>
    <t>increase in valuation</t>
  </si>
  <si>
    <t>4/1/16 valuation</t>
  </si>
  <si>
    <t>Total</t>
  </si>
  <si>
    <t>Municipal  Budget</t>
  </si>
  <si>
    <t>Less Homestead Reimbursement</t>
  </si>
  <si>
    <t>Less Revenue Sharing</t>
  </si>
  <si>
    <t>Less Undesignated Fund Balance</t>
  </si>
  <si>
    <t>Less Non-Property Tax Revenues</t>
  </si>
  <si>
    <t>Budget</t>
  </si>
  <si>
    <t>Actual</t>
  </si>
  <si>
    <t xml:space="preserve"> Revenue Sources</t>
  </si>
  <si>
    <t>(Estimated)</t>
  </si>
  <si>
    <t xml:space="preserve"> School Balance - Gen Fund FY 17</t>
  </si>
  <si>
    <t xml:space="preserve"> School Balance - Gen Fund FY </t>
  </si>
  <si>
    <t xml:space="preserve"> Transfer from School Capital Improvement Reserve </t>
  </si>
  <si>
    <t xml:space="preserve"> School Tuition</t>
  </si>
  <si>
    <t xml:space="preserve"> School Funding - State</t>
  </si>
  <si>
    <t xml:space="preserve"> Animal Control Fees &amp; Fines</t>
  </si>
  <si>
    <t>*</t>
  </si>
  <si>
    <t xml:space="preserve"> Auto Excise Tax</t>
  </si>
  <si>
    <t xml:space="preserve"> Bank Interest</t>
  </si>
  <si>
    <t xml:space="preserve"> Boat Excise Tax</t>
  </si>
  <si>
    <t xml:space="preserve"> Building Permit Fees</t>
  </si>
  <si>
    <t xml:space="preserve"> Cemetery Trust Fund, transfer fm</t>
  </si>
  <si>
    <t xml:space="preserve"> Copier Sales</t>
  </si>
  <si>
    <t xml:space="preserve"> Federal Grant Fire Dept  / Bank Loan</t>
  </si>
  <si>
    <t xml:space="preserve"> Flood Plain Permit Fees</t>
  </si>
  <si>
    <t xml:space="preserve"> G A Reimbursement</t>
  </si>
  <si>
    <t xml:space="preserve"> Lien Fees &amp; Interest</t>
  </si>
  <si>
    <t xml:space="preserve"> Map Sales</t>
  </si>
  <si>
    <t xml:space="preserve"> Mooring Fees</t>
  </si>
  <si>
    <t xml:space="preserve"> Plumbing Permit Fees</t>
  </si>
  <si>
    <t xml:space="preserve"> Property Tax Interest</t>
  </si>
  <si>
    <t xml:space="preserve"> Septic Fees</t>
  </si>
  <si>
    <t xml:space="preserve"> Shellfish License Fees</t>
  </si>
  <si>
    <t xml:space="preserve"> State Park Fees Share</t>
  </si>
  <si>
    <t xml:space="preserve"> State Road Funds</t>
  </si>
  <si>
    <t xml:space="preserve"> Snowmobile Fees</t>
  </si>
  <si>
    <t xml:space="preserve"> Town Clerk Fees</t>
  </si>
  <si>
    <t xml:space="preserve"> Transfer from Fire Dept Reserve</t>
  </si>
  <si>
    <t xml:space="preserve"> Transfer from Holt Grant</t>
  </si>
  <si>
    <t xml:space="preserve"> Transfer from Office Equipment Reserve</t>
  </si>
  <si>
    <t xml:space="preserve"> Transfer from Maint / Repair Reserve</t>
  </si>
  <si>
    <t xml:space="preserve"> Transfer from Shellfish Reserve</t>
  </si>
  <si>
    <t xml:space="preserve"> Transfer from Tricentennial Reserve</t>
  </si>
  <si>
    <t xml:space="preserve"> Vacation &amp; Sick Pay Fund</t>
  </si>
  <si>
    <t xml:space="preserve"> Wharf Donations </t>
  </si>
  <si>
    <t xml:space="preserve"> Wharf Rental</t>
  </si>
  <si>
    <t xml:space="preserve"> Wharf User Fees</t>
  </si>
  <si>
    <t>*Total for Municipal Budget</t>
  </si>
  <si>
    <t>Inc/Dec</t>
  </si>
  <si>
    <t>%</t>
  </si>
  <si>
    <t>Expenses</t>
  </si>
  <si>
    <t xml:space="preserve"> Operating Expenses</t>
  </si>
  <si>
    <t xml:space="preserve">   Special Education Office</t>
  </si>
  <si>
    <t xml:space="preserve">   School Committee</t>
  </si>
  <si>
    <t xml:space="preserve">   Student Body Activities</t>
  </si>
  <si>
    <t xml:space="preserve">   Food Service </t>
  </si>
  <si>
    <t xml:space="preserve">   Gifted/Talented</t>
  </si>
  <si>
    <t xml:space="preserve">   Guidance</t>
  </si>
  <si>
    <t xml:space="preserve">   Health</t>
  </si>
  <si>
    <t xml:space="preserve">   Improv. Instructional Serv.</t>
  </si>
  <si>
    <t xml:space="preserve">   Instruction - Elementary</t>
  </si>
  <si>
    <t xml:space="preserve">   Instruction - Secondary</t>
  </si>
  <si>
    <t xml:space="preserve">   Instruction - Special Ed</t>
  </si>
  <si>
    <t xml:space="preserve">   Library</t>
  </si>
  <si>
    <t xml:space="preserve">   Administration: Central Office</t>
  </si>
  <si>
    <t xml:space="preserve">   Principal's Office</t>
  </si>
  <si>
    <t xml:space="preserve">   Plant Operations/Maintenance</t>
  </si>
  <si>
    <t xml:space="preserve">   Student Assessment</t>
  </si>
  <si>
    <t xml:space="preserve">   Technology</t>
  </si>
  <si>
    <t xml:space="preserve">   Transportation</t>
  </si>
  <si>
    <t xml:space="preserve">   Debt Service</t>
  </si>
  <si>
    <t xml:space="preserve"> Capital Expenses</t>
  </si>
  <si>
    <t xml:space="preserve">                                     Sub-Total</t>
  </si>
  <si>
    <t xml:space="preserve"> Capital Improvements/Repairs R F</t>
  </si>
  <si>
    <t xml:space="preserve">          Total Expenses</t>
  </si>
  <si>
    <t>Appropriation</t>
  </si>
  <si>
    <t xml:space="preserve"> Begin Balance-Gen. Fund FY 17</t>
  </si>
  <si>
    <t xml:space="preserve"> Fund Balance FY 16</t>
  </si>
  <si>
    <t xml:space="preserve"> Transfer from Reserve Fund</t>
  </si>
  <si>
    <t xml:space="preserve"> Tuition In</t>
  </si>
  <si>
    <t xml:space="preserve"> State Funds</t>
  </si>
  <si>
    <t xml:space="preserve"> Town Funds</t>
  </si>
  <si>
    <t>Reserve Fund</t>
  </si>
  <si>
    <t>Jun - 17</t>
  </si>
  <si>
    <t>Jun - 18</t>
  </si>
  <si>
    <t xml:space="preserve"> Capital Improvments/Repairs</t>
  </si>
  <si>
    <t xml:space="preserve"> 1st Selectman</t>
  </si>
  <si>
    <t xml:space="preserve"> 2nd Selectman</t>
  </si>
  <si>
    <t xml:space="preserve"> 3rd Selectman</t>
  </si>
  <si>
    <t xml:space="preserve"> Assistant to Selectmen</t>
  </si>
  <si>
    <t xml:space="preserve"> Bookkeeper</t>
  </si>
  <si>
    <t xml:space="preserve"> Deputy Town Clerk/Tax Collector</t>
  </si>
  <si>
    <t xml:space="preserve"> Registrar of Voters</t>
  </si>
  <si>
    <t xml:space="preserve"> TOPMB</t>
  </si>
  <si>
    <t xml:space="preserve"> Tax Collector</t>
  </si>
  <si>
    <t xml:space="preserve"> Town Clerk</t>
  </si>
  <si>
    <t xml:space="preserve"> Town Clerk/DTC Fees</t>
  </si>
  <si>
    <t xml:space="preserve"> Treasurer</t>
  </si>
  <si>
    <t xml:space="preserve"> Emergency Management Director</t>
  </si>
  <si>
    <t xml:space="preserve"> Vacation &amp; Sick Pay Annual</t>
  </si>
  <si>
    <t xml:space="preserve">          Total Budget</t>
  </si>
  <si>
    <t>Operating Expenses</t>
  </si>
  <si>
    <t xml:space="preserve">   Advertising</t>
  </si>
  <si>
    <t xml:space="preserve">   Bank Charges </t>
  </si>
  <si>
    <t xml:space="preserve">   Computer Software </t>
  </si>
  <si>
    <t xml:space="preserve">   Custodial Supplies</t>
  </si>
  <si>
    <t xml:space="preserve">   Custodian</t>
  </si>
  <si>
    <t xml:space="preserve">   Education &amp; Training</t>
  </si>
  <si>
    <t xml:space="preserve">   Maintenance &amp; Repair</t>
  </si>
  <si>
    <t xml:space="preserve">   Mileage</t>
  </si>
  <si>
    <t xml:space="preserve">   Misc. Office Expense</t>
  </si>
  <si>
    <t xml:space="preserve">   Office Machine Expenses</t>
  </si>
  <si>
    <t xml:space="preserve">   Office Supplies &amp; Paper</t>
  </si>
  <si>
    <t xml:space="preserve">   Postage</t>
  </si>
  <si>
    <t xml:space="preserve">   Telephone</t>
  </si>
  <si>
    <t xml:space="preserve">   Treasurer Supplies</t>
  </si>
  <si>
    <t xml:space="preserve">   Utilities</t>
  </si>
  <si>
    <t xml:space="preserve">          Total Expense</t>
  </si>
  <si>
    <t xml:space="preserve">   Comprehensive Plan Update</t>
  </si>
  <si>
    <t>New</t>
  </si>
  <si>
    <t xml:space="preserve">   Election Expenses</t>
  </si>
  <si>
    <t xml:space="preserve">   First Church</t>
  </si>
  <si>
    <t xml:space="preserve">   Insurance - Property/Liability</t>
  </si>
  <si>
    <t xml:space="preserve">   Insurance - Workers Comp</t>
  </si>
  <si>
    <t xml:space="preserve">   Interest Expense (TAN)</t>
  </si>
  <si>
    <t xml:space="preserve">   Maine Municipal Assn.</t>
  </si>
  <si>
    <t xml:space="preserve">   Misc. Town Expense</t>
  </si>
  <si>
    <t xml:space="preserve">   Professional  Dues</t>
  </si>
  <si>
    <t xml:space="preserve">   Property Assessing</t>
  </si>
  <si>
    <t xml:space="preserve">   Property Mapping Update</t>
  </si>
  <si>
    <t xml:space="preserve">   Tax Collection Expense</t>
  </si>
  <si>
    <t xml:space="preserve">   Town Audit Expense</t>
  </si>
  <si>
    <t xml:space="preserve">   Town Counsel</t>
  </si>
  <si>
    <t xml:space="preserve">   Town Report</t>
  </si>
  <si>
    <t xml:space="preserve">   Selectmen's Contingency</t>
  </si>
  <si>
    <t xml:space="preserve">   Social Security-Town Share</t>
  </si>
  <si>
    <t xml:space="preserve">   Street Lights</t>
  </si>
  <si>
    <t xml:space="preserve">   Street Signs</t>
  </si>
  <si>
    <t xml:space="preserve">   Unemployment - Town Share</t>
  </si>
  <si>
    <t xml:space="preserve">   Board of Appeals</t>
  </si>
  <si>
    <t xml:space="preserve">   Conservation Commission</t>
  </si>
  <si>
    <t xml:space="preserve">   Planning Board</t>
  </si>
  <si>
    <t xml:space="preserve">   Town Office Expense</t>
  </si>
  <si>
    <t xml:space="preserve">   First Church RF</t>
  </si>
  <si>
    <t xml:space="preserve">   Office Equipment RF</t>
  </si>
  <si>
    <t xml:space="preserve">   Property  Reassessing RF</t>
  </si>
  <si>
    <t xml:space="preserve">   Town Office Maint &amp; Repair RF</t>
  </si>
  <si>
    <t xml:space="preserve"> Capital Expenses (flooring/computer)</t>
  </si>
  <si>
    <t xml:space="preserve">  From Reserve (computer)</t>
  </si>
  <si>
    <t xml:space="preserve">  From Reserve (maintenance)</t>
  </si>
  <si>
    <t>Total Appropriation</t>
  </si>
  <si>
    <t>Reserve Funds</t>
  </si>
  <si>
    <t xml:space="preserve"> First Church</t>
  </si>
  <si>
    <t xml:space="preserve"> Office Equipment </t>
  </si>
  <si>
    <t xml:space="preserve"> Property Reassessing</t>
  </si>
  <si>
    <t xml:space="preserve"> Town Office Maint &amp; Repair </t>
  </si>
  <si>
    <t xml:space="preserve"> Water Access</t>
  </si>
  <si>
    <t>Planning Board Expenses</t>
  </si>
  <si>
    <t xml:space="preserve">   Contingency</t>
  </si>
  <si>
    <t xml:space="preserve">   Miscellaneous</t>
  </si>
  <si>
    <t xml:space="preserve">   Ordinance &amp; Map Revisions</t>
  </si>
  <si>
    <t xml:space="preserve">   Training / Workshops</t>
  </si>
  <si>
    <t>Board of Appeals Expenses</t>
  </si>
  <si>
    <t xml:space="preserve">   MMA Materials / Workshop</t>
  </si>
  <si>
    <t xml:space="preserve">   Tapes, Transcribing Minutes</t>
  </si>
  <si>
    <t>Total Expense</t>
  </si>
  <si>
    <t xml:space="preserve">   Conservation Trail Surveying Reserve</t>
  </si>
  <si>
    <t xml:space="preserve">   General Operations</t>
  </si>
  <si>
    <t xml:space="preserve">   MEACC Dues</t>
  </si>
  <si>
    <t xml:space="preserve">  Trail Guide Printing Costs</t>
  </si>
  <si>
    <t>Trail Maintenance</t>
  </si>
  <si>
    <t xml:space="preserve">  Trail Surveying</t>
  </si>
  <si>
    <t xml:space="preserve">   Website Maintenance</t>
  </si>
  <si>
    <t>NEW</t>
  </si>
  <si>
    <t>Total Expenses</t>
  </si>
  <si>
    <t xml:space="preserve">  Transfer fm Reserve Fund</t>
  </si>
  <si>
    <t xml:space="preserve">  Town Funds</t>
  </si>
  <si>
    <t xml:space="preserve"> Total Appropriation</t>
  </si>
  <si>
    <t>Jun-17</t>
  </si>
  <si>
    <t>Jun-18</t>
  </si>
  <si>
    <t xml:space="preserve">     Conservation Trail Surveying</t>
  </si>
  <si>
    <t xml:space="preserve">  Operating Expenses</t>
  </si>
  <si>
    <t xml:space="preserve">       Contingency</t>
  </si>
  <si>
    <t xml:space="preserve">       General Operations</t>
  </si>
  <si>
    <t xml:space="preserve">         Engineering Studies</t>
  </si>
  <si>
    <t xml:space="preserve">         Float Haul/Launch &amp; Storage</t>
  </si>
  <si>
    <t xml:space="preserve">         Misc. (Dumpster, etc.)</t>
  </si>
  <si>
    <t xml:space="preserve">         Postage</t>
  </si>
  <si>
    <t xml:space="preserve">         Printing &amp; Advertisement</t>
  </si>
  <si>
    <t xml:space="preserve">         Submerged Land Lease Fees</t>
  </si>
  <si>
    <t xml:space="preserve">         Utilities</t>
  </si>
  <si>
    <t xml:space="preserve">         Ordinance Enforcement</t>
  </si>
  <si>
    <t xml:space="preserve">         Signage</t>
  </si>
  <si>
    <t xml:space="preserve">       Maintenance &amp; Repair</t>
  </si>
  <si>
    <t xml:space="preserve">         Buildings</t>
  </si>
  <si>
    <t xml:space="preserve">         Floats</t>
  </si>
  <si>
    <t xml:space="preserve">         Hoist Service</t>
  </si>
  <si>
    <t xml:space="preserve">         Mowing/Tree Cutting</t>
  </si>
  <si>
    <t xml:space="preserve">         Todd's Landing</t>
  </si>
  <si>
    <t xml:space="preserve">         Town Wharf</t>
  </si>
  <si>
    <t xml:space="preserve">    Building Improvements</t>
  </si>
  <si>
    <t xml:space="preserve">       Ice Cream/Bait</t>
  </si>
  <si>
    <t xml:space="preserve">       Lobster Pound</t>
  </si>
  <si>
    <t xml:space="preserve">       Love Nest Snack Bar</t>
  </si>
  <si>
    <t xml:space="preserve">     Building Improvements</t>
  </si>
  <si>
    <t xml:space="preserve">     Float Improvements</t>
  </si>
  <si>
    <t xml:space="preserve">   Surveying</t>
  </si>
  <si>
    <t xml:space="preserve">   Todd's Landing Improvements</t>
  </si>
  <si>
    <t xml:space="preserve">   Wales Lot Improvements</t>
  </si>
  <si>
    <t xml:space="preserve">   Wharf Parking Area Improvements</t>
  </si>
  <si>
    <t xml:space="preserve">   Wharf Structural Improvements</t>
  </si>
  <si>
    <t xml:space="preserve">     Misc Capital Expenses</t>
  </si>
  <si>
    <t xml:space="preserve">   Parking Lot RF</t>
  </si>
  <si>
    <t xml:space="preserve">  Todd's Landing RF</t>
  </si>
  <si>
    <t xml:space="preserve">  Float &amp; Water Access RF</t>
  </si>
  <si>
    <t xml:space="preserve">  Wharf RF</t>
  </si>
  <si>
    <t xml:space="preserve">   Town Funds</t>
  </si>
  <si>
    <t>Jun '17</t>
  </si>
  <si>
    <t>Jun '18</t>
  </si>
  <si>
    <t xml:space="preserve"> Wharf Rebuild</t>
  </si>
  <si>
    <t xml:space="preserve"> Parking Lot</t>
  </si>
  <si>
    <t xml:space="preserve"> Todd's Landing</t>
  </si>
  <si>
    <t xml:space="preserve">  Floats &amp; Water Access</t>
  </si>
  <si>
    <t>Revenues from TOPMB Ops</t>
  </si>
  <si>
    <t>Budgeted</t>
  </si>
  <si>
    <t>Estimated</t>
  </si>
  <si>
    <t xml:space="preserve"> Commercial User Fees (19 @ $200)</t>
  </si>
  <si>
    <t xml:space="preserve"> Commercial Skiff Tie Up Fees(11 @ $100 + student)</t>
  </si>
  <si>
    <t xml:space="preserve"> Recreational Skiff Tie Up Fees (18 @ $125)</t>
  </si>
  <si>
    <t xml:space="preserve"> Malden Island</t>
  </si>
  <si>
    <t xml:space="preserve"> Misc Rental Income</t>
  </si>
  <si>
    <t xml:space="preserve"> Other Rental/Donations</t>
  </si>
  <si>
    <t xml:space="preserve"> From Wharf Rebuild Reserve Fund</t>
  </si>
  <si>
    <t xml:space="preserve">   ACO Mileage</t>
  </si>
  <si>
    <t xml:space="preserve">   ACO Wages</t>
  </si>
  <si>
    <t xml:space="preserve">   Animal Shelter</t>
  </si>
  <si>
    <t xml:space="preserve">   Other Expenses</t>
  </si>
  <si>
    <t xml:space="preserve">   Training  (Meals/Lodging)</t>
  </si>
  <si>
    <t>Note* Mileage based on 770 miles @ .50/mile</t>
  </si>
  <si>
    <t xml:space="preserve">           Wages based on 111 hrs @ $14.28/hr</t>
  </si>
  <si>
    <t>Expected Revenues</t>
  </si>
  <si>
    <t xml:space="preserve"> Dog Licenses</t>
  </si>
  <si>
    <t xml:space="preserve"> Dog Fines/Late Fees</t>
  </si>
  <si>
    <t xml:space="preserve">   ACEO Stipend</t>
  </si>
  <si>
    <t xml:space="preserve">   CEO Stipend</t>
  </si>
  <si>
    <t xml:space="preserve">   CEO/LPI Mileage</t>
  </si>
  <si>
    <t xml:space="preserve">   Permits, Bldg - CEO Share (50%)</t>
  </si>
  <si>
    <t xml:space="preserve">   Permits, Flood Plain - CEO Share (100%)</t>
  </si>
  <si>
    <t xml:space="preserve">   Permit, Plumbing - LPI Share (75%)</t>
  </si>
  <si>
    <t xml:space="preserve">   Permit, Plumbing - State Share (25%)</t>
  </si>
  <si>
    <t xml:space="preserve">   Septic Fees  (to DEP $15 ea)</t>
  </si>
  <si>
    <t xml:space="preserve">   Training</t>
  </si>
  <si>
    <t>Revenue from  CEO Operations</t>
  </si>
  <si>
    <t xml:space="preserve"> Building Permits</t>
  </si>
  <si>
    <t xml:space="preserve"> Flood Plain Permits</t>
  </si>
  <si>
    <t xml:space="preserve"> Septic Permit fees due State DEP</t>
  </si>
  <si>
    <t xml:space="preserve"> Plumbing / Septic Permits</t>
  </si>
  <si>
    <r>
      <t xml:space="preserve">   Advanced Life Sup. (</t>
    </r>
    <r>
      <rPr>
        <b/>
        <sz val="12"/>
        <rFont val="Arial"/>
        <family val="2"/>
      </rPr>
      <t>Midcoast Hosp</t>
    </r>
    <r>
      <rPr>
        <b/>
        <sz val="14"/>
        <rFont val="Arial"/>
        <family val="2"/>
      </rPr>
      <t>)</t>
    </r>
  </si>
  <si>
    <t xml:space="preserve">   Emergency Vehicle Res Fund</t>
  </si>
  <si>
    <t xml:space="preserve">   Five Islands Station Res Fund</t>
  </si>
  <si>
    <t xml:space="preserve">   Maintenance - Five Islands Station</t>
  </si>
  <si>
    <t xml:space="preserve">   Firefighter 1/EMT Training</t>
  </si>
  <si>
    <t xml:space="preserve">   Payroll -Admin Time</t>
  </si>
  <si>
    <t xml:space="preserve">   Payroll - FF &amp; Ambulance Calls</t>
  </si>
  <si>
    <t xml:space="preserve">   Payroll -Training/Maint Time</t>
  </si>
  <si>
    <t xml:space="preserve">   Payroll - Stipends</t>
  </si>
  <si>
    <t xml:space="preserve">   Loan Payment/Debt Service</t>
  </si>
  <si>
    <t>Maintenance - Town owned vehicles</t>
  </si>
  <si>
    <t xml:space="preserve">        Subtotal - Expenses</t>
  </si>
  <si>
    <t xml:space="preserve">   New Pumper Tanker</t>
  </si>
  <si>
    <t xml:space="preserve"> Emergency Vehicle Res Fund</t>
  </si>
  <si>
    <t xml:space="preserve"> Federal Grant Funds or Bank Loan</t>
  </si>
  <si>
    <t>Emergency Vehicle Res Fund</t>
  </si>
  <si>
    <t>Five Islands Station Res Fund</t>
  </si>
  <si>
    <t xml:space="preserve">   Boat Maintenance &amp; Repair</t>
  </si>
  <si>
    <t xml:space="preserve">   Harbormaster Training</t>
  </si>
  <si>
    <t xml:space="preserve">   Harbormaster Dues</t>
  </si>
  <si>
    <t xml:space="preserve">   Harbormaster Wages</t>
  </si>
  <si>
    <t xml:space="preserve">   Harbormaster Expenses</t>
  </si>
  <si>
    <t xml:space="preserve">   Harbor Other Expenses</t>
  </si>
  <si>
    <t xml:space="preserve">   Postage &amp; Supplies</t>
  </si>
  <si>
    <t xml:space="preserve">   Harbor Mgmt R. F.</t>
  </si>
  <si>
    <t>Harbor Mgmt R.F.</t>
  </si>
  <si>
    <t>Harbor Generated Revenue</t>
  </si>
  <si>
    <t xml:space="preserve"> Miscellaneous</t>
  </si>
  <si>
    <t>Projected Mooring Fee Revenue FY 2017-18</t>
  </si>
  <si>
    <t xml:space="preserve">   500 Renewal Resident Mooring Fee @$14</t>
  </si>
  <si>
    <t xml:space="preserve">   30 Unclassified (assume resident) @$14</t>
  </si>
  <si>
    <t xml:space="preserve">   8 Non-resident Mooring Fees @$39</t>
  </si>
  <si>
    <t xml:space="preserve">   93 Rental Mooring Fees @$39</t>
  </si>
  <si>
    <t xml:space="preserve">   12 New Mooring Issuance Fees@$50</t>
  </si>
  <si>
    <t xml:space="preserve">   12 New Resident Mooring Fees @$14</t>
  </si>
  <si>
    <t xml:space="preserve">   Advertisements</t>
  </si>
  <si>
    <t xml:space="preserve">   Materials</t>
  </si>
  <si>
    <t xml:space="preserve">   SALTY Prog/ Holt Grant</t>
  </si>
  <si>
    <t xml:space="preserve">   Shellfish Warden Mileage</t>
  </si>
  <si>
    <t xml:space="preserve">   Shellfish Warden Wages</t>
  </si>
  <si>
    <t xml:space="preserve">   Shellfish Deputy Warden Wages</t>
  </si>
  <si>
    <t xml:space="preserve">   Shellfish Warden Training</t>
  </si>
  <si>
    <t xml:space="preserve">   Shellfish Warden Uniforms &amp; Equip</t>
  </si>
  <si>
    <t xml:space="preserve">   Water Data Admin &amp; Travel</t>
  </si>
  <si>
    <t xml:space="preserve">    Purchase of Crab Traps</t>
  </si>
  <si>
    <t xml:space="preserve">    Hatchery seed clams purchase</t>
  </si>
  <si>
    <t xml:space="preserve"> Transfer from Holt Grant CF</t>
  </si>
  <si>
    <t>Shellfish Conservation Reserve Fund</t>
  </si>
  <si>
    <t>Expended</t>
  </si>
  <si>
    <t>Non Prop Tax Funding Sources</t>
  </si>
  <si>
    <t xml:space="preserve">     Carry Forward (Holt Grant)</t>
  </si>
  <si>
    <t>Warden Wages:  600 hrs @ $14.28/hr</t>
  </si>
  <si>
    <t>Deputy Warden Wages: 300 Hrs @ $14.28</t>
  </si>
  <si>
    <t>Warden Mileage:  6500 mi @$0.50/mile</t>
  </si>
  <si>
    <t>Revenue from Shellfish Ops</t>
  </si>
  <si>
    <t xml:space="preserve"> Commercial resident (16 @ $200)</t>
  </si>
  <si>
    <t xml:space="preserve"> Commercial non-resident (2 @ $400)</t>
  </si>
  <si>
    <t xml:space="preserve"> Commercial student (1 @ $100)</t>
  </si>
  <si>
    <t xml:space="preserve"> Recreational resident (70 @$20)</t>
  </si>
  <si>
    <t xml:space="preserve"> Recreational non-resident (10 @ $35)</t>
  </si>
  <si>
    <t xml:space="preserve"> 7 Day non-resident (90 @ $25)</t>
  </si>
  <si>
    <t>Outstanding Fines</t>
  </si>
  <si>
    <t xml:space="preserve">    Equipment R F (Compactor-Containers)</t>
  </si>
  <si>
    <t xml:space="preserve">   General Operations  (Includes Mowing)                       </t>
  </si>
  <si>
    <t xml:space="preserve">   Licensing Fees (SPO, DEP)</t>
  </si>
  <si>
    <t xml:space="preserve">   Maintenance &amp; Repairs</t>
  </si>
  <si>
    <t xml:space="preserve">   Phone</t>
  </si>
  <si>
    <t xml:space="preserve">   Safety Equipment</t>
  </si>
  <si>
    <t xml:space="preserve">   Station Attendants                           </t>
  </si>
  <si>
    <t xml:space="preserve">  Waste Disposal</t>
  </si>
  <si>
    <t xml:space="preserve">    Hauling &amp; Tipping Fee</t>
  </si>
  <si>
    <t xml:space="preserve">    Recycling Hauling &amp; Tipping Fee</t>
  </si>
  <si>
    <t xml:space="preserve">    Universal Hazardous Waste</t>
  </si>
  <si>
    <t xml:space="preserve">    Household Hazardous Waste</t>
  </si>
  <si>
    <t xml:space="preserve">    Capital Improvements </t>
  </si>
  <si>
    <t xml:space="preserve">    From Equipment Reserve Fund</t>
  </si>
  <si>
    <t xml:space="preserve">  Equipment Reserve Fund</t>
  </si>
  <si>
    <t xml:space="preserve">   Operating Expenses</t>
  </si>
  <si>
    <t xml:space="preserve">     Education and Training</t>
  </si>
  <si>
    <t xml:space="preserve">     Road Maintenance</t>
  </si>
  <si>
    <t xml:space="preserve">        Culverts &amp; Ditching</t>
  </si>
  <si>
    <t xml:space="preserve">        Paved Roads (ditching, culverts, shimming)</t>
  </si>
  <si>
    <t xml:space="preserve">        Gravel Roads (ditching, culverts, patching)</t>
  </si>
  <si>
    <t xml:space="preserve">        General Incidentals</t>
  </si>
  <si>
    <t xml:space="preserve">        Line Painting</t>
  </si>
  <si>
    <t xml:space="preserve">        Brush cutting, Mowing</t>
  </si>
  <si>
    <t xml:space="preserve">     Transfer to Paving Reserve</t>
  </si>
  <si>
    <t xml:space="preserve">    Operating Expenses Sub-Total</t>
  </si>
  <si>
    <t xml:space="preserve">   Road Paving / Reconstruction</t>
  </si>
  <si>
    <t xml:space="preserve">    Paving 1st Mile of Indian Point Rd</t>
  </si>
  <si>
    <t xml:space="preserve">    Paving /Webber &amp; Jewett Rd</t>
  </si>
  <si>
    <t xml:space="preserve">    Paving / Town Office Parking Lot</t>
  </si>
  <si>
    <t xml:space="preserve">    Paving / Kennebec Pt Rd</t>
  </si>
  <si>
    <t xml:space="preserve">    Paving / Knubble Rd</t>
  </si>
  <si>
    <t xml:space="preserve">    Paving / Ledgemere Rd</t>
  </si>
  <si>
    <t xml:space="preserve">    Paving / Sagadahoc Bay Rd</t>
  </si>
  <si>
    <t xml:space="preserve">    Prepaving Work</t>
  </si>
  <si>
    <t xml:space="preserve">           Capital Expenses Sub-Total</t>
  </si>
  <si>
    <t>Appropriations</t>
  </si>
  <si>
    <t xml:space="preserve"> Wide Road Reserve Fund</t>
  </si>
  <si>
    <t>Total Income</t>
  </si>
  <si>
    <t>Reserve Fund Balance</t>
  </si>
  <si>
    <t xml:space="preserve"> Town Roads</t>
  </si>
  <si>
    <t xml:space="preserve"> Snow Removal-Town</t>
  </si>
  <si>
    <t xml:space="preserve"> Budget </t>
  </si>
  <si>
    <t>Requested</t>
  </si>
  <si>
    <t>Amt</t>
  </si>
  <si>
    <t xml:space="preserve">   American Red Cross</t>
  </si>
  <si>
    <t xml:space="preserve">   Bath Area Senior Activity Center</t>
  </si>
  <si>
    <t xml:space="preserve">   Bath Area Food Bank</t>
  </si>
  <si>
    <t xml:space="preserve">   Big Brother/Big Sister</t>
  </si>
  <si>
    <t xml:space="preserve">   Elmhurst Inc.</t>
  </si>
  <si>
    <t xml:space="preserve">   Health Equity Alliance</t>
  </si>
  <si>
    <t xml:space="preserve">   LifeFlight Foundation</t>
  </si>
  <si>
    <t xml:space="preserve">   Maine Public Radio</t>
  </si>
  <si>
    <t xml:space="preserve">   Midcoast Maine Community Action</t>
  </si>
  <si>
    <t xml:space="preserve">   New Hope for Women</t>
  </si>
  <si>
    <t xml:space="preserve">   Oasis Free Clinics</t>
  </si>
  <si>
    <t xml:space="preserve">   SEARCH (was Bath Elder Outreach)</t>
  </si>
  <si>
    <t xml:space="preserve">   Spectrum Generations</t>
  </si>
  <si>
    <t xml:space="preserve">   Sweetser</t>
  </si>
  <si>
    <t>Subtotal</t>
  </si>
  <si>
    <t xml:space="preserve">   Patten Free Library</t>
  </si>
  <si>
    <t xml:space="preserve">   General Assistance</t>
  </si>
  <si>
    <t xml:space="preserve">   Georgetown Community Ctr</t>
  </si>
  <si>
    <t xml:space="preserve">   Recreation Committee</t>
  </si>
  <si>
    <t xml:space="preserve">   Richards Library</t>
  </si>
  <si>
    <t xml:space="preserve"> Total  Expenses</t>
  </si>
  <si>
    <t xml:space="preserve">  </t>
  </si>
  <si>
    <t xml:space="preserve">   Five Islands Tennis Court</t>
  </si>
  <si>
    <t xml:space="preserve">   Tennis Court Reserve Fund</t>
  </si>
  <si>
    <t xml:space="preserve"> Activities</t>
  </si>
  <si>
    <t xml:space="preserve">   Blessing of Fleet / Lobsta Race</t>
  </si>
  <si>
    <t xml:space="preserve">   Bicycle Safety / Leadership Club</t>
  </si>
  <si>
    <t xml:space="preserve">   4th of July (GCC)</t>
  </si>
  <si>
    <t xml:space="preserve">   GTKYN Party</t>
  </si>
  <si>
    <t xml:space="preserve">   Halloween/Christmas Parties (GCC)</t>
  </si>
  <si>
    <t xml:space="preserve">   Holiday in the Harbor (Xmas Tree Lighting) </t>
  </si>
  <si>
    <t xml:space="preserve">   Sledding/Outdoor Activity Party</t>
  </si>
  <si>
    <t xml:space="preserve">   Meet the Candidates</t>
  </si>
  <si>
    <t xml:space="preserve">   Sporting Events/School Vaca Programs</t>
  </si>
  <si>
    <t xml:space="preserve">   Summer Picnic</t>
  </si>
  <si>
    <t xml:space="preserve">   YMCA Swim Program</t>
  </si>
  <si>
    <t xml:space="preserve">   Tri-centennial Celebration (from Res)</t>
  </si>
  <si>
    <t>Jun -17</t>
  </si>
  <si>
    <t>Jun -18</t>
  </si>
  <si>
    <t>2016 Tri-Centennial Reserve Fund</t>
  </si>
  <si>
    <t>Tennis Court Reserve Fund</t>
  </si>
  <si>
    <t xml:space="preserve">Budget </t>
  </si>
  <si>
    <t xml:space="preserve">      Advertisements</t>
  </si>
  <si>
    <t xml:space="preserve">      Cemetery Manager</t>
  </si>
  <si>
    <t xml:space="preserve">      Flags &amp; Plaques</t>
  </si>
  <si>
    <t xml:space="preserve">      Monument Repair</t>
  </si>
  <si>
    <t xml:space="preserve">      Cemetery Upkeep (Fence, Mowing, Trimming)</t>
  </si>
  <si>
    <t xml:space="preserve">   Capital Expenses</t>
  </si>
  <si>
    <t xml:space="preserve">      Construction of Boundary Fence</t>
  </si>
  <si>
    <t xml:space="preserve">      Survey of 32 Markers at Mountainside Cemetery</t>
  </si>
  <si>
    <t xml:space="preserve">   Transfer from Trust Fund</t>
  </si>
  <si>
    <t>6/30/16</t>
  </si>
  <si>
    <t>Est 6/30/17</t>
  </si>
  <si>
    <t>Est 6/2018</t>
  </si>
  <si>
    <t>Cemetery Trust Fund Balance</t>
  </si>
  <si>
    <r>
      <t xml:space="preserve">Cemetery Lot Sales </t>
    </r>
    <r>
      <rPr>
        <b/>
        <sz val="10"/>
        <rFont val="Arial"/>
        <family val="2"/>
      </rPr>
      <t xml:space="preserve">(must be placed in TF) </t>
    </r>
  </si>
  <si>
    <t>Estimated balance of earned interest</t>
  </si>
  <si>
    <t>Fund Usage (2%)</t>
  </si>
  <si>
    <t>End of Year Trust Fund Projection</t>
  </si>
  <si>
    <t xml:space="preserve"> MacMahan Island </t>
  </si>
  <si>
    <t>Private and Special Law, 1957, Ch.116, requires that each year the Town</t>
  </si>
  <si>
    <t>pay 20% of the taxes collected from properties on MacMahan back to</t>
  </si>
  <si>
    <t xml:space="preserve">MacMahan for municipal uses such as roads, bridges, floats, public lighting, </t>
  </si>
  <si>
    <t>refuse, and other services not provided directly by the Town.</t>
  </si>
  <si>
    <t>In April 2003, the Board of Selectmen adopted a policy to pay MacMahan its</t>
  </si>
  <si>
    <t xml:space="preserve">proposed budget amount on the basis of the current year's valuation.  This </t>
  </si>
  <si>
    <t xml:space="preserve">will make the calculation more accurate.  </t>
  </si>
  <si>
    <t>11R-54,55,56,57,58,59</t>
  </si>
  <si>
    <t>15U</t>
  </si>
  <si>
    <t>16U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</si>
</sst>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0.0%"/>
    <numFmt numFmtId="167" formatCode="#,##0.000"/>
    <numFmt numFmtId="168" formatCode="_(&quot;$&quot;* #,##0_);_(&quot;$&quot;* \(#,##0\);_(&quot;$&quot;* &quot;-&quot;??_);_(@_)"/>
    <numFmt numFmtId="169" formatCode="_(* #,##0_);_(* \(#,##0\);_(* &quot;-&quot;??_);_(@_)"/>
    <numFmt numFmtId="170" formatCode="[$-409]mmmm\-yy;@"/>
    <numFmt numFmtId="171" formatCode="[$-409]mmm\-yy;@"/>
    <numFmt numFmtId="172" formatCode="[$-409]mmmm\ d\,\ yyyy;@"/>
  </numFmts>
  <fonts count="53">
    <font>
      <sz val="10"/>
      <name val="Arial"/>
    </font>
    <font>
      <sz val="10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u/>
      <sz val="14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Helv"/>
    </font>
    <font>
      <b/>
      <u/>
      <sz val="14"/>
      <name val="Helv"/>
    </font>
    <font>
      <b/>
      <sz val="16"/>
      <name val="Helv"/>
    </font>
    <font>
      <b/>
      <u/>
      <sz val="16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Helv"/>
    </font>
    <font>
      <b/>
      <sz val="12"/>
      <name val="Arial"/>
      <family val="2"/>
    </font>
    <font>
      <b/>
      <sz val="10"/>
      <name val="Helv"/>
    </font>
    <font>
      <b/>
      <sz val="12"/>
      <name val="Helv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name val="Arial Bold"/>
    </font>
    <font>
      <sz val="16"/>
      <name val="Arial Bold"/>
    </font>
    <font>
      <sz val="12"/>
      <color indexed="8"/>
      <name val="Arial"/>
      <family val="2"/>
    </font>
    <font>
      <b/>
      <u/>
      <sz val="18"/>
      <name val="Arial"/>
      <family val="2"/>
    </font>
    <font>
      <b/>
      <sz val="16"/>
      <color rgb="FFFF0000"/>
      <name val="Arial"/>
      <family val="2"/>
    </font>
    <font>
      <u/>
      <sz val="1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1" fillId="0" borderId="0"/>
    <xf numFmtId="0" fontId="11" fillId="23" borderId="7" applyNumberFormat="0" applyFont="0" applyAlignment="0" applyProtection="0"/>
    <xf numFmtId="39" fontId="9" fillId="0" borderId="0" applyFont="0" applyBorder="0"/>
    <xf numFmtId="0" fontId="36" fillId="20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</cellStyleXfs>
  <cellXfs count="3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8" fontId="3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6" fillId="0" borderId="0" xfId="0" applyFont="1"/>
    <xf numFmtId="0" fontId="7" fillId="0" borderId="0" xfId="0" applyFont="1" applyAlignment="1">
      <alignment horizontal="center"/>
    </xf>
    <xf numFmtId="41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right"/>
    </xf>
    <xf numFmtId="165" fontId="8" fillId="0" borderId="0" xfId="43" applyNumberFormat="1" applyFont="1" applyAlignment="1">
      <alignment horizontal="center"/>
    </xf>
    <xf numFmtId="0" fontId="6" fillId="0" borderId="0" xfId="0" applyFont="1" applyBorder="1"/>
    <xf numFmtId="37" fontId="8" fillId="0" borderId="0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right"/>
    </xf>
    <xf numFmtId="165" fontId="8" fillId="0" borderId="10" xfId="43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66" fontId="8" fillId="0" borderId="11" xfId="0" applyNumberFormat="1" applyFont="1" applyBorder="1"/>
    <xf numFmtId="3" fontId="8" fillId="0" borderId="0" xfId="0" applyNumberFormat="1" applyFont="1" applyBorder="1" applyAlignment="1">
      <alignment horizontal="right"/>
    </xf>
    <xf numFmtId="166" fontId="8" fillId="0" borderId="0" xfId="43" applyNumberFormat="1" applyFont="1" applyBorder="1" applyAlignment="1">
      <alignment horizontal="right"/>
    </xf>
    <xf numFmtId="166" fontId="8" fillId="0" borderId="0" xfId="0" applyNumberFormat="1" applyFont="1" applyBorder="1"/>
    <xf numFmtId="3" fontId="8" fillId="0" borderId="0" xfId="0" applyNumberFormat="1" applyFont="1"/>
    <xf numFmtId="165" fontId="8" fillId="0" borderId="0" xfId="43" applyNumberFormat="1" applyFont="1" applyBorder="1" applyAlignment="1">
      <alignment horizontal="center"/>
    </xf>
    <xf numFmtId="166" fontId="8" fillId="0" borderId="0" xfId="43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6" fontId="8" fillId="0" borderId="12" xfId="0" applyNumberFormat="1" applyFont="1" applyBorder="1" applyAlignment="1"/>
    <xf numFmtId="3" fontId="8" fillId="0" borderId="11" xfId="0" applyNumberFormat="1" applyFont="1" applyBorder="1" applyAlignment="1">
      <alignment horizontal="left"/>
    </xf>
    <xf numFmtId="3" fontId="8" fillId="0" borderId="10" xfId="0" applyNumberFormat="1" applyFont="1" applyBorder="1"/>
    <xf numFmtId="166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166" fontId="8" fillId="0" borderId="12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center"/>
    </xf>
    <xf numFmtId="167" fontId="8" fillId="0" borderId="0" xfId="43" quotePrefix="1" applyNumberFormat="1" applyFont="1" applyBorder="1" applyAlignment="1">
      <alignment horizontal="center"/>
    </xf>
    <xf numFmtId="166" fontId="8" fillId="0" borderId="12" xfId="28" applyNumberFormat="1" applyFont="1" applyBorder="1" applyAlignment="1">
      <alignment horizontal="right"/>
    </xf>
    <xf numFmtId="3" fontId="8" fillId="0" borderId="11" xfId="43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4" fontId="8" fillId="0" borderId="0" xfId="43" quotePrefix="1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1" fontId="8" fillId="0" borderId="0" xfId="28" applyNumberFormat="1" applyFont="1" applyBorder="1" applyAlignment="1">
      <alignment horizontal="left"/>
    </xf>
    <xf numFmtId="3" fontId="8" fillId="0" borderId="0" xfId="43" quotePrefix="1" applyNumberFormat="1" applyFont="1" applyBorder="1" applyAlignment="1">
      <alignment horizontal="right"/>
    </xf>
    <xf numFmtId="6" fontId="8" fillId="0" borderId="0" xfId="0" applyNumberFormat="1" applyFont="1" applyBorder="1"/>
    <xf numFmtId="3" fontId="6" fillId="0" borderId="0" xfId="0" applyNumberFormat="1" applyFont="1"/>
    <xf numFmtId="165" fontId="0" fillId="0" borderId="0" xfId="0" applyNumberFormat="1" applyBorder="1"/>
    <xf numFmtId="0" fontId="12" fillId="0" borderId="0" xfId="0" applyFont="1"/>
    <xf numFmtId="165" fontId="9" fillId="0" borderId="0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165" fontId="9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"/>
    </xf>
    <xf numFmtId="0" fontId="9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7" fillId="0" borderId="0" xfId="0" applyFont="1"/>
    <xf numFmtId="169" fontId="9" fillId="0" borderId="0" xfId="28" applyNumberFormat="1" applyFont="1" applyBorder="1" applyAlignment="1">
      <alignment horizontal="center"/>
    </xf>
    <xf numFmtId="0" fontId="14" fillId="0" borderId="0" xfId="0" applyFont="1"/>
    <xf numFmtId="169" fontId="18" fillId="0" borderId="0" xfId="28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169" fontId="8" fillId="0" borderId="0" xfId="28" applyNumberFormat="1" applyFont="1" applyBorder="1" applyAlignment="1">
      <alignment horizontal="center"/>
    </xf>
    <xf numFmtId="9" fontId="8" fillId="0" borderId="0" xfId="43" applyNumberFormat="1" applyFont="1" applyAlignment="1">
      <alignment horizontal="center"/>
    </xf>
    <xf numFmtId="166" fontId="8" fillId="0" borderId="0" xfId="43" applyNumberFormat="1" applyFont="1" applyAlignment="1">
      <alignment horizontal="center"/>
    </xf>
    <xf numFmtId="0" fontId="8" fillId="0" borderId="10" xfId="0" applyFont="1" applyBorder="1" applyAlignment="1">
      <alignment horizontal="left"/>
    </xf>
    <xf numFmtId="3" fontId="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7" fillId="0" borderId="0" xfId="0" applyNumberFormat="1" applyFont="1"/>
    <xf numFmtId="0" fontId="19" fillId="0" borderId="0" xfId="0" applyFont="1"/>
    <xf numFmtId="0" fontId="9" fillId="0" borderId="0" xfId="0" applyFont="1"/>
    <xf numFmtId="43" fontId="9" fillId="0" borderId="0" xfId="28" applyFont="1"/>
    <xf numFmtId="0" fontId="9" fillId="0" borderId="0" xfId="0" applyFont="1" applyAlignment="1">
      <alignment horizontal="left"/>
    </xf>
    <xf numFmtId="0" fontId="20" fillId="0" borderId="0" xfId="0" applyFont="1"/>
    <xf numFmtId="43" fontId="8" fillId="0" borderId="0" xfId="28" applyFont="1" applyAlignment="1">
      <alignment horizontal="right"/>
    </xf>
    <xf numFmtId="3" fontId="8" fillId="0" borderId="0" xfId="28" applyNumberFormat="1" applyFont="1" applyAlignment="1">
      <alignment horizontal="right"/>
    </xf>
    <xf numFmtId="9" fontId="8" fillId="0" borderId="0" xfId="0" applyNumberFormat="1" applyFont="1" applyAlignment="1">
      <alignment horizontal="right"/>
    </xf>
    <xf numFmtId="3" fontId="8" fillId="0" borderId="10" xfId="28" applyNumberFormat="1" applyFont="1" applyBorder="1" applyAlignment="1">
      <alignment horizontal="right"/>
    </xf>
    <xf numFmtId="3" fontId="8" fillId="0" borderId="0" xfId="28" applyNumberFormat="1" applyFont="1" applyAlignment="1">
      <alignment horizontal="center"/>
    </xf>
    <xf numFmtId="0" fontId="7" fillId="0" borderId="0" xfId="0" applyFont="1" applyBorder="1"/>
    <xf numFmtId="0" fontId="16" fillId="0" borderId="0" xfId="0" applyFont="1"/>
    <xf numFmtId="171" fontId="8" fillId="0" borderId="10" xfId="28" applyNumberFormat="1" applyFont="1" applyBorder="1"/>
    <xf numFmtId="1" fontId="8" fillId="0" borderId="0" xfId="0" applyNumberFormat="1" applyFont="1"/>
    <xf numFmtId="1" fontId="8" fillId="0" borderId="0" xfId="0" applyNumberFormat="1" applyFont="1" applyBorder="1" applyAlignment="1">
      <alignment horizontal="right"/>
    </xf>
    <xf numFmtId="1" fontId="16" fillId="0" borderId="0" xfId="0" applyNumberFormat="1" applyFont="1"/>
    <xf numFmtId="43" fontId="16" fillId="0" borderId="0" xfId="28" applyFont="1"/>
    <xf numFmtId="0" fontId="21" fillId="0" borderId="0" xfId="0" applyFont="1"/>
    <xf numFmtId="0" fontId="22" fillId="0" borderId="0" xfId="0" applyFont="1"/>
    <xf numFmtId="9" fontId="9" fillId="0" borderId="0" xfId="43" applyFont="1" applyAlignment="1">
      <alignment horizontal="center"/>
    </xf>
    <xf numFmtId="0" fontId="8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3" fontId="16" fillId="0" borderId="0" xfId="0" applyNumberFormat="1" applyFont="1"/>
    <xf numFmtId="0" fontId="8" fillId="0" borderId="10" xfId="0" applyFont="1" applyBorder="1"/>
    <xf numFmtId="0" fontId="8" fillId="0" borderId="0" xfId="0" applyFont="1" applyBorder="1"/>
    <xf numFmtId="3" fontId="8" fillId="0" borderId="0" xfId="0" applyNumberFormat="1" applyFont="1" applyBorder="1"/>
    <xf numFmtId="170" fontId="7" fillId="0" borderId="0" xfId="0" applyNumberFormat="1" applyFont="1"/>
    <xf numFmtId="0" fontId="0" fillId="0" borderId="0" xfId="0" applyBorder="1" applyAlignment="1">
      <alignment horizontal="right"/>
    </xf>
    <xf numFmtId="41" fontId="19" fillId="0" borderId="0" xfId="0" applyNumberFormat="1" applyFont="1" applyBorder="1"/>
    <xf numFmtId="0" fontId="40" fillId="0" borderId="0" xfId="0" applyFont="1"/>
    <xf numFmtId="0" fontId="20" fillId="0" borderId="0" xfId="0" applyFont="1" applyAlignment="1">
      <alignment horizontal="left"/>
    </xf>
    <xf numFmtId="41" fontId="19" fillId="0" borderId="0" xfId="28" applyNumberFormat="1" applyFont="1"/>
    <xf numFmtId="41" fontId="19" fillId="0" borderId="0" xfId="0" applyNumberFormat="1" applyFont="1"/>
    <xf numFmtId="41" fontId="19" fillId="0" borderId="0" xfId="28" applyNumberFormat="1" applyFont="1" applyBorder="1"/>
    <xf numFmtId="3" fontId="19" fillId="0" borderId="0" xfId="0" applyNumberFormat="1" applyFont="1" applyBorder="1" applyAlignment="1">
      <alignment horizontal="right"/>
    </xf>
    <xf numFmtId="3" fontId="19" fillId="0" borderId="0" xfId="0" quotePrefix="1" applyNumberFormat="1" applyFont="1" applyBorder="1" applyAlignment="1">
      <alignment horizontal="right"/>
    </xf>
    <xf numFmtId="0" fontId="40" fillId="0" borderId="0" xfId="0" applyFont="1" applyBorder="1"/>
    <xf numFmtId="0" fontId="0" fillId="0" borderId="13" xfId="0" applyBorder="1"/>
    <xf numFmtId="41" fontId="19" fillId="0" borderId="0" xfId="0" applyNumberFormat="1" applyFont="1" applyBorder="1" applyAlignment="1">
      <alignment horizontal="right"/>
    </xf>
    <xf numFmtId="167" fontId="17" fillId="0" borderId="0" xfId="0" applyNumberFormat="1" applyFont="1" applyAlignment="1">
      <alignment horizontal="center"/>
    </xf>
    <xf numFmtId="165" fontId="17" fillId="0" borderId="0" xfId="28" applyNumberFormat="1" applyFont="1" applyBorder="1" applyAlignment="1">
      <alignment horizontal="left"/>
    </xf>
    <xf numFmtId="3" fontId="17" fillId="0" borderId="0" xfId="43" quotePrefix="1" applyNumberFormat="1" applyFont="1" applyBorder="1" applyAlignment="1">
      <alignment horizontal="right"/>
    </xf>
    <xf numFmtId="3" fontId="8" fillId="0" borderId="0" xfId="0" quotePrefix="1" applyNumberFormat="1" applyFont="1" applyBorder="1" applyAlignment="1">
      <alignment horizontal="right"/>
    </xf>
    <xf numFmtId="165" fontId="13" fillId="0" borderId="0" xfId="0" applyNumberFormat="1" applyFont="1" applyBorder="1"/>
    <xf numFmtId="3" fontId="7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6" fontId="16" fillId="0" borderId="0" xfId="0" applyNumberFormat="1" applyFont="1"/>
    <xf numFmtId="0" fontId="16" fillId="0" borderId="10" xfId="0" applyFont="1" applyBorder="1"/>
    <xf numFmtId="0" fontId="16" fillId="0" borderId="0" xfId="0" applyFont="1" applyAlignment="1">
      <alignment horizontal="right"/>
    </xf>
    <xf numFmtId="16" fontId="8" fillId="0" borderId="0" xfId="0" applyNumberFormat="1" applyFont="1"/>
    <xf numFmtId="9" fontId="9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171" fontId="8" fillId="0" borderId="10" xfId="0" applyNumberFormat="1" applyFont="1" applyBorder="1" applyAlignment="1">
      <alignment horizontal="right"/>
    </xf>
    <xf numFmtId="9" fontId="8" fillId="0" borderId="0" xfId="0" applyNumberFormat="1" applyFont="1"/>
    <xf numFmtId="0" fontId="8" fillId="0" borderId="0" xfId="0" applyFo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Border="1" applyProtection="1"/>
    <xf numFmtId="0" fontId="1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8" fillId="0" borderId="0" xfId="0" applyFont="1" applyAlignment="1" applyProtection="1">
      <alignment horizontal="center"/>
    </xf>
    <xf numFmtId="3" fontId="8" fillId="0" borderId="0" xfId="0" applyNumberFormat="1" applyFont="1" applyAlignment="1" applyProtection="1">
      <alignment horizontal="right"/>
    </xf>
    <xf numFmtId="9" fontId="41" fillId="0" borderId="0" xfId="43" applyFont="1" applyAlignment="1" applyProtection="1">
      <alignment horizontal="center"/>
    </xf>
    <xf numFmtId="3" fontId="8" fillId="0" borderId="10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right"/>
    </xf>
    <xf numFmtId="3" fontId="8" fillId="0" borderId="0" xfId="0" applyNumberFormat="1" applyFont="1" applyBorder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42" fillId="0" borderId="0" xfId="0" applyFont="1"/>
    <xf numFmtId="0" fontId="41" fillId="0" borderId="0" xfId="0" applyFont="1"/>
    <xf numFmtId="171" fontId="8" fillId="0" borderId="10" xfId="0" applyNumberFormat="1" applyFont="1" applyBorder="1" applyAlignment="1" applyProtection="1">
      <alignment horizontal="center"/>
    </xf>
    <xf numFmtId="3" fontId="8" fillId="0" borderId="0" xfId="0" applyNumberFormat="1" applyFont="1" applyAlignment="1" applyProtection="1">
      <alignment horizontal="center"/>
    </xf>
    <xf numFmtId="0" fontId="8" fillId="0" borderId="10" xfId="0" applyFont="1" applyBorder="1" applyProtection="1"/>
    <xf numFmtId="1" fontId="16" fillId="0" borderId="0" xfId="0" applyNumberFormat="1" applyFont="1" applyBorder="1" applyProtection="1"/>
    <xf numFmtId="3" fontId="8" fillId="0" borderId="0" xfId="0" applyNumberFormat="1" applyFont="1" applyProtection="1"/>
    <xf numFmtId="0" fontId="16" fillId="0" borderId="10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right"/>
    </xf>
    <xf numFmtId="3" fontId="16" fillId="0" borderId="0" xfId="0" applyNumberFormat="1" applyFont="1" applyProtection="1"/>
    <xf numFmtId="3" fontId="16" fillId="0" borderId="0" xfId="0" applyNumberFormat="1" applyFont="1" applyBorder="1" applyProtection="1"/>
    <xf numFmtId="3" fontId="16" fillId="0" borderId="10" xfId="0" applyNumberFormat="1" applyFont="1" applyBorder="1" applyProtection="1"/>
    <xf numFmtId="14" fontId="1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right"/>
    </xf>
    <xf numFmtId="3" fontId="7" fillId="0" borderId="0" xfId="0" quotePrefix="1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6" fontId="8" fillId="0" borderId="0" xfId="0" applyNumberFormat="1" applyFont="1" applyAlignment="1">
      <alignment horizontal="center"/>
    </xf>
    <xf numFmtId="0" fontId="19" fillId="0" borderId="0" xfId="0" applyFont="1" applyBorder="1"/>
    <xf numFmtId="169" fontId="16" fillId="0" borderId="0" xfId="28" applyNumberFormat="1" applyFont="1"/>
    <xf numFmtId="2" fontId="8" fillId="0" borderId="0" xfId="0" applyNumberFormat="1" applyFont="1"/>
    <xf numFmtId="3" fontId="9" fillId="0" borderId="0" xfId="0" applyNumberFormat="1" applyFont="1"/>
    <xf numFmtId="2" fontId="9" fillId="0" borderId="0" xfId="0" applyNumberFormat="1" applyFont="1" applyAlignment="1">
      <alignment horizontal="center"/>
    </xf>
    <xf numFmtId="2" fontId="16" fillId="0" borderId="0" xfId="0" applyNumberFormat="1" applyFont="1"/>
    <xf numFmtId="0" fontId="8" fillId="0" borderId="0" xfId="0" quotePrefix="1" applyNumberFormat="1" applyFont="1"/>
    <xf numFmtId="9" fontId="7" fillId="0" borderId="0" xfId="43" applyFont="1" applyAlignment="1">
      <alignment horizontal="center"/>
    </xf>
    <xf numFmtId="9" fontId="8" fillId="0" borderId="0" xfId="43" applyFont="1" applyAlignment="1">
      <alignment horizontal="center"/>
    </xf>
    <xf numFmtId="37" fontId="8" fillId="0" borderId="0" xfId="29" applyNumberFormat="1" applyFont="1" applyAlignment="1">
      <alignment horizontal="right"/>
    </xf>
    <xf numFmtId="37" fontId="8" fillId="0" borderId="0" xfId="29" applyNumberFormat="1" applyFont="1" applyBorder="1" applyAlignment="1">
      <alignment horizontal="right"/>
    </xf>
    <xf numFmtId="37" fontId="8" fillId="0" borderId="10" xfId="29" applyNumberFormat="1" applyFont="1" applyBorder="1" applyAlignment="1">
      <alignment horizontal="right"/>
    </xf>
    <xf numFmtId="9" fontId="16" fillId="0" borderId="0" xfId="43" applyFont="1" applyAlignment="1">
      <alignment horizontal="center"/>
    </xf>
    <xf numFmtId="169" fontId="8" fillId="0" borderId="10" xfId="28" applyNumberFormat="1" applyFont="1" applyBorder="1"/>
    <xf numFmtId="0" fontId="41" fillId="0" borderId="0" xfId="0" applyFont="1" applyAlignment="1">
      <alignment horizontal="right"/>
    </xf>
    <xf numFmtId="0" fontId="43" fillId="0" borderId="0" xfId="0" applyFont="1"/>
    <xf numFmtId="8" fontId="16" fillId="0" borderId="0" xfId="0" applyNumberFormat="1" applyFont="1"/>
    <xf numFmtId="172" fontId="3" fillId="0" borderId="0" xfId="0" applyNumberFormat="1" applyFont="1" applyAlignment="1">
      <alignment horizontal="center"/>
    </xf>
    <xf numFmtId="3" fontId="8" fillId="0" borderId="10" xfId="43" applyNumberFormat="1" applyFont="1" applyBorder="1" applyAlignment="1">
      <alignment horizontal="center"/>
    </xf>
    <xf numFmtId="3" fontId="9" fillId="0" borderId="0" xfId="41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7" fillId="0" borderId="0" xfId="41" applyNumberFormat="1" applyFont="1" applyAlignment="1">
      <alignment horizontal="center"/>
    </xf>
    <xf numFmtId="3" fontId="8" fillId="0" borderId="0" xfId="41" applyNumberFormat="1" applyFont="1" applyAlignment="1">
      <alignment horizontal="right"/>
    </xf>
    <xf numFmtId="3" fontId="8" fillId="0" borderId="0" xfId="41" applyNumberFormat="1" applyFont="1"/>
    <xf numFmtId="2" fontId="8" fillId="0" borderId="0" xfId="0" applyNumberFormat="1" applyFont="1" applyAlignment="1">
      <alignment horizontal="center"/>
    </xf>
    <xf numFmtId="3" fontId="8" fillId="0" borderId="0" xfId="41" applyNumberFormat="1" applyFont="1" applyBorder="1" applyAlignment="1">
      <alignment horizontal="right"/>
    </xf>
    <xf numFmtId="3" fontId="16" fillId="0" borderId="0" xfId="41" applyNumberFormat="1" applyFont="1"/>
    <xf numFmtId="3" fontId="41" fillId="0" borderId="0" xfId="41" applyNumberFormat="1" applyFont="1" applyAlignment="1">
      <alignment horizontal="right"/>
    </xf>
    <xf numFmtId="9" fontId="41" fillId="0" borderId="0" xfId="0" applyNumberFormat="1" applyFont="1" applyAlignment="1">
      <alignment horizontal="center"/>
    </xf>
    <xf numFmtId="3" fontId="41" fillId="0" borderId="0" xfId="0" applyNumberFormat="1" applyFont="1" applyAlignment="1">
      <alignment horizontal="right"/>
    </xf>
    <xf numFmtId="3" fontId="41" fillId="0" borderId="10" xfId="41" applyNumberFormat="1" applyFont="1" applyBorder="1" applyAlignment="1">
      <alignment horizontal="right"/>
    </xf>
    <xf numFmtId="3" fontId="41" fillId="0" borderId="0" xfId="0" applyNumberFormat="1" applyFont="1"/>
    <xf numFmtId="3" fontId="41" fillId="0" borderId="0" xfId="41" applyNumberFormat="1" applyFont="1"/>
    <xf numFmtId="3" fontId="41" fillId="0" borderId="0" xfId="41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2" fontId="41" fillId="0" borderId="0" xfId="0" applyNumberFormat="1" applyFont="1" applyAlignment="1">
      <alignment horizontal="right"/>
    </xf>
    <xf numFmtId="0" fontId="41" fillId="0" borderId="0" xfId="0" applyFont="1" applyBorder="1" applyAlignment="1">
      <alignment horizontal="right"/>
    </xf>
    <xf numFmtId="3" fontId="41" fillId="0" borderId="0" xfId="0" applyNumberFormat="1" applyFont="1" applyAlignment="1">
      <alignment horizontal="center"/>
    </xf>
    <xf numFmtId="3" fontId="41" fillId="0" borderId="0" xfId="41" applyNumberFormat="1" applyFont="1" applyAlignment="1">
      <alignment horizontal="center"/>
    </xf>
    <xf numFmtId="0" fontId="44" fillId="0" borderId="0" xfId="0" applyFont="1"/>
    <xf numFmtId="0" fontId="41" fillId="0" borderId="10" xfId="0" applyFont="1" applyBorder="1"/>
    <xf numFmtId="0" fontId="41" fillId="0" borderId="0" xfId="0" applyFont="1" applyBorder="1"/>
    <xf numFmtId="3" fontId="45" fillId="0" borderId="0" xfId="41" applyNumberFormat="1" applyFont="1" applyAlignment="1">
      <alignment horizontal="right"/>
    </xf>
    <xf numFmtId="3" fontId="45" fillId="0" borderId="0" xfId="0" applyNumberFormat="1" applyFont="1" applyAlignment="1">
      <alignment horizontal="right"/>
    </xf>
    <xf numFmtId="3" fontId="45" fillId="0" borderId="10" xfId="0" applyNumberFormat="1" applyFont="1" applyBorder="1" applyAlignment="1">
      <alignment horizontal="right"/>
    </xf>
    <xf numFmtId="3" fontId="45" fillId="0" borderId="10" xfId="41" applyNumberFormat="1" applyFont="1" applyBorder="1" applyAlignment="1">
      <alignment horizontal="right"/>
    </xf>
    <xf numFmtId="3" fontId="45" fillId="0" borderId="0" xfId="0" applyNumberFormat="1" applyFont="1" applyAlignment="1">
      <alignment horizontal="center"/>
    </xf>
    <xf numFmtId="3" fontId="41" fillId="0" borderId="10" xfId="41" applyNumberFormat="1" applyFont="1" applyBorder="1"/>
    <xf numFmtId="0" fontId="16" fillId="0" borderId="10" xfId="0" applyFont="1" applyBorder="1" applyAlignment="1">
      <alignment horizontal="center"/>
    </xf>
    <xf numFmtId="170" fontId="8" fillId="0" borderId="10" xfId="0" quotePrefix="1" applyNumberFormat="1" applyFont="1" applyBorder="1" applyAlignment="1">
      <alignment horizontal="center"/>
    </xf>
    <xf numFmtId="3" fontId="41" fillId="0" borderId="10" xfId="0" quotePrefix="1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1" fillId="0" borderId="0" xfId="39" applyFont="1"/>
    <xf numFmtId="0" fontId="9" fillId="0" borderId="0" xfId="39" applyFont="1" applyAlignment="1">
      <alignment horizontal="center"/>
    </xf>
    <xf numFmtId="9" fontId="16" fillId="0" borderId="14" xfId="43" applyFont="1" applyBorder="1" applyAlignment="1">
      <alignment horizontal="center"/>
    </xf>
    <xf numFmtId="0" fontId="16" fillId="0" borderId="0" xfId="39" applyFont="1"/>
    <xf numFmtId="0" fontId="22" fillId="0" borderId="0" xfId="39" applyFont="1"/>
    <xf numFmtId="0" fontId="9" fillId="0" borderId="0" xfId="39" applyFont="1"/>
    <xf numFmtId="0" fontId="18" fillId="0" borderId="0" xfId="39" applyFont="1" applyAlignment="1">
      <alignment horizontal="center"/>
    </xf>
    <xf numFmtId="9" fontId="22" fillId="0" borderId="0" xfId="43" applyFont="1"/>
    <xf numFmtId="0" fontId="7" fillId="0" borderId="0" xfId="39" applyFont="1"/>
    <xf numFmtId="0" fontId="8" fillId="0" borderId="0" xfId="39" applyFont="1"/>
    <xf numFmtId="9" fontId="8" fillId="0" borderId="0" xfId="43" applyFont="1"/>
    <xf numFmtId="0" fontId="8" fillId="0" borderId="0" xfId="39" applyFont="1" applyAlignment="1">
      <alignment horizontal="right"/>
    </xf>
    <xf numFmtId="3" fontId="8" fillId="0" borderId="0" xfId="39" applyNumberFormat="1" applyFont="1" applyAlignment="1">
      <alignment horizontal="right"/>
    </xf>
    <xf numFmtId="0" fontId="8" fillId="0" borderId="10" xfId="39" applyFont="1" applyBorder="1" applyAlignment="1">
      <alignment horizontal="right"/>
    </xf>
    <xf numFmtId="3" fontId="8" fillId="0" borderId="10" xfId="39" applyNumberFormat="1" applyFont="1" applyBorder="1" applyAlignment="1">
      <alignment horizontal="right"/>
    </xf>
    <xf numFmtId="0" fontId="8" fillId="0" borderId="0" xfId="39" applyFont="1" applyAlignment="1">
      <alignment horizontal="center"/>
    </xf>
    <xf numFmtId="3" fontId="8" fillId="0" borderId="0" xfId="39" applyNumberFormat="1" applyFont="1" applyAlignment="1">
      <alignment horizontal="center"/>
    </xf>
    <xf numFmtId="0" fontId="8" fillId="0" borderId="0" xfId="39" applyFont="1" applyBorder="1" applyAlignment="1">
      <alignment horizontal="right"/>
    </xf>
    <xf numFmtId="3" fontId="8" fillId="0" borderId="0" xfId="39" applyNumberFormat="1" applyFont="1" applyBorder="1" applyAlignment="1">
      <alignment horizontal="right"/>
    </xf>
    <xf numFmtId="9" fontId="16" fillId="0" borderId="0" xfId="43" applyFont="1"/>
    <xf numFmtId="0" fontId="16" fillId="0" borderId="0" xfId="0" applyFont="1" applyBorder="1"/>
    <xf numFmtId="170" fontId="8" fillId="0" borderId="10" xfId="0" applyNumberFormat="1" applyFont="1" applyBorder="1"/>
    <xf numFmtId="3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8" fillId="0" borderId="0" xfId="0" applyFont="1"/>
    <xf numFmtId="0" fontId="8" fillId="0" borderId="15" xfId="0" applyFont="1" applyBorder="1"/>
    <xf numFmtId="3" fontId="8" fillId="0" borderId="16" xfId="0" applyNumberFormat="1" applyFont="1" applyBorder="1"/>
    <xf numFmtId="169" fontId="8" fillId="0" borderId="17" xfId="28" applyNumberFormat="1" applyFont="1" applyBorder="1" applyAlignment="1">
      <alignment horizontal="right"/>
    </xf>
    <xf numFmtId="0" fontId="8" fillId="0" borderId="18" xfId="0" applyFont="1" applyBorder="1"/>
    <xf numFmtId="3" fontId="8" fillId="0" borderId="19" xfId="0" applyNumberFormat="1" applyFont="1" applyBorder="1"/>
    <xf numFmtId="169" fontId="8" fillId="0" borderId="16" xfId="28" quotePrefix="1" applyNumberFormat="1" applyFont="1" applyBorder="1" applyAlignment="1">
      <alignment horizontal="right"/>
    </xf>
    <xf numFmtId="169" fontId="8" fillId="0" borderId="20" xfId="28" applyNumberFormat="1" applyFont="1" applyBorder="1"/>
    <xf numFmtId="0" fontId="8" fillId="0" borderId="21" xfId="0" applyFont="1" applyBorder="1" applyAlignment="1">
      <alignment horizontal="left"/>
    </xf>
    <xf numFmtId="16" fontId="8" fillId="0" borderId="10" xfId="0" quotePrefix="1" applyNumberFormat="1" applyFont="1" applyBorder="1" applyAlignment="1">
      <alignment horizontal="center"/>
    </xf>
    <xf numFmtId="3" fontId="8" fillId="0" borderId="10" xfId="0" quotePrefix="1" applyNumberFormat="1" applyFont="1" applyBorder="1" applyAlignment="1">
      <alignment horizontal="right"/>
    </xf>
    <xf numFmtId="0" fontId="1" fillId="0" borderId="0" xfId="0" applyFont="1"/>
    <xf numFmtId="166" fontId="8" fillId="0" borderId="0" xfId="28" applyNumberFormat="1" applyFont="1" applyBorder="1" applyAlignment="1">
      <alignment horizontal="right"/>
    </xf>
    <xf numFmtId="3" fontId="8" fillId="0" borderId="0" xfId="43" applyNumberFormat="1" applyFont="1" applyBorder="1" applyAlignment="1">
      <alignment horizontal="right"/>
    </xf>
    <xf numFmtId="0" fontId="15" fillId="0" borderId="0" xfId="39" applyFont="1"/>
    <xf numFmtId="3" fontId="15" fillId="0" borderId="0" xfId="0" applyNumberFormat="1" applyFont="1"/>
    <xf numFmtId="0" fontId="8" fillId="0" borderId="0" xfId="0" applyFont="1" applyAlignment="1">
      <alignment horizontal="left" indent="1"/>
    </xf>
    <xf numFmtId="0" fontId="51" fillId="0" borderId="0" xfId="0" applyFont="1" applyAlignment="1">
      <alignment horizontal="center"/>
    </xf>
    <xf numFmtId="0" fontId="16" fillId="0" borderId="0" xfId="0" applyFont="1" applyFill="1"/>
    <xf numFmtId="3" fontId="8" fillId="0" borderId="0" xfId="0" applyNumberFormat="1" applyFont="1" applyFill="1" applyAlignment="1" applyProtection="1">
      <alignment horizontal="right"/>
    </xf>
    <xf numFmtId="0" fontId="7" fillId="0" borderId="0" xfId="0" applyFont="1" applyFill="1"/>
    <xf numFmtId="3" fontId="49" fillId="0" borderId="0" xfId="41" applyNumberFormat="1" applyFont="1" applyAlignment="1">
      <alignment horizontal="right"/>
    </xf>
    <xf numFmtId="3" fontId="41" fillId="0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0" fontId="41" fillId="0" borderId="0" xfId="0" applyNumberFormat="1" applyFont="1" applyFill="1" applyBorder="1" applyAlignment="1"/>
    <xf numFmtId="0" fontId="41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9" fillId="0" borderId="0" xfId="0" applyFont="1" applyFill="1" applyBorder="1"/>
    <xf numFmtId="3" fontId="8" fillId="0" borderId="0" xfId="41" applyNumberFormat="1" applyFont="1" applyFill="1" applyBorder="1" applyAlignment="1">
      <alignment horizontal="right"/>
    </xf>
    <xf numFmtId="0" fontId="47" fillId="0" borderId="0" xfId="0" applyNumberFormat="1" applyFont="1" applyFill="1" applyBorder="1" applyAlignment="1"/>
    <xf numFmtId="3" fontId="16" fillId="0" borderId="0" xfId="0" applyNumberFormat="1" applyFont="1" applyFill="1" applyBorder="1"/>
    <xf numFmtId="0" fontId="48" fillId="0" borderId="0" xfId="0" applyNumberFormat="1" applyFont="1" applyFill="1" applyBorder="1" applyAlignment="1"/>
    <xf numFmtId="3" fontId="16" fillId="0" borderId="0" xfId="0" applyNumberFormat="1" applyFont="1" applyBorder="1"/>
    <xf numFmtId="0" fontId="47" fillId="0" borderId="0" xfId="0" applyNumberFormat="1" applyFont="1" applyFill="1" applyBorder="1" applyAlignment="1">
      <alignment horizontal="center"/>
    </xf>
    <xf numFmtId="0" fontId="7" fillId="0" borderId="0" xfId="39" applyFont="1" applyFill="1"/>
    <xf numFmtId="3" fontId="7" fillId="0" borderId="0" xfId="0" applyNumberFormat="1" applyFont="1" applyFill="1"/>
    <xf numFmtId="0" fontId="7" fillId="0" borderId="0" xfId="0" applyFont="1" applyFill="1" applyBorder="1"/>
    <xf numFmtId="0" fontId="21" fillId="0" borderId="0" xfId="0" applyFont="1" applyFill="1"/>
    <xf numFmtId="0" fontId="16" fillId="0" borderId="0" xfId="0" applyFont="1" applyBorder="1" applyAlignment="1">
      <alignment horizontal="center"/>
    </xf>
    <xf numFmtId="0" fontId="8" fillId="0" borderId="19" xfId="0" applyFont="1" applyBorder="1" applyAlignment="1"/>
    <xf numFmtId="3" fontId="17" fillId="0" borderId="0" xfId="0" applyNumberFormat="1" applyFont="1"/>
    <xf numFmtId="166" fontId="8" fillId="0" borderId="21" xfId="43" applyNumberFormat="1" applyFont="1" applyBorder="1" applyAlignment="1">
      <alignment horizontal="right"/>
    </xf>
    <xf numFmtId="166" fontId="8" fillId="0" borderId="10" xfId="43" applyNumberFormat="1" applyFont="1" applyBorder="1" applyAlignment="1">
      <alignment horizontal="right"/>
    </xf>
    <xf numFmtId="3" fontId="0" fillId="0" borderId="0" xfId="0" applyNumberFormat="1"/>
    <xf numFmtId="169" fontId="8" fillId="0" borderId="22" xfId="28" applyNumberFormat="1" applyFont="1" applyBorder="1" applyAlignment="1">
      <alignment horizontal="right"/>
    </xf>
    <xf numFmtId="169" fontId="8" fillId="0" borderId="23" xfId="28" applyNumberFormat="1" applyFont="1" applyBorder="1"/>
    <xf numFmtId="169" fontId="8" fillId="0" borderId="24" xfId="28" applyNumberFormat="1" applyFont="1" applyBorder="1"/>
    <xf numFmtId="3" fontId="8" fillId="0" borderId="24" xfId="0" applyNumberFormat="1" applyFont="1" applyBorder="1"/>
    <xf numFmtId="166" fontId="8" fillId="0" borderId="1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right"/>
    </xf>
    <xf numFmtId="166" fontId="16" fillId="0" borderId="0" xfId="0" applyNumberFormat="1" applyFont="1"/>
    <xf numFmtId="166" fontId="8" fillId="0" borderId="10" xfId="0" applyNumberFormat="1" applyFont="1" applyBorder="1" applyAlignment="1">
      <alignment horizontal="right"/>
    </xf>
    <xf numFmtId="10" fontId="8" fillId="0" borderId="0" xfId="0" applyNumberFormat="1" applyFont="1" applyAlignment="1">
      <alignment horizontal="right"/>
    </xf>
    <xf numFmtId="10" fontId="16" fillId="0" borderId="0" xfId="0" applyNumberFormat="1" applyFont="1"/>
    <xf numFmtId="166" fontId="8" fillId="0" borderId="0" xfId="43" applyNumberFormat="1" applyFont="1"/>
    <xf numFmtId="166" fontId="8" fillId="0" borderId="0" xfId="39" applyNumberFormat="1" applyFont="1"/>
    <xf numFmtId="166" fontId="21" fillId="0" borderId="0" xfId="43" applyNumberFormat="1" applyFont="1"/>
    <xf numFmtId="166" fontId="8" fillId="0" borderId="10" xfId="43" applyNumberFormat="1" applyFont="1" applyBorder="1" applyAlignment="1">
      <alignment horizontal="center"/>
    </xf>
    <xf numFmtId="166" fontId="41" fillId="0" borderId="0" xfId="0" applyNumberFormat="1" applyFont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0" xfId="43" applyNumberFormat="1" applyFont="1" applyAlignment="1" applyProtection="1">
      <alignment horizontal="center"/>
    </xf>
    <xf numFmtId="166" fontId="16" fillId="0" borderId="0" xfId="0" applyNumberFormat="1" applyFont="1" applyAlignment="1" applyProtection="1">
      <alignment horizontal="center"/>
    </xf>
    <xf numFmtId="166" fontId="6" fillId="0" borderId="0" xfId="0" applyNumberFormat="1" applyFont="1" applyAlignment="1">
      <alignment horizontal="center"/>
    </xf>
    <xf numFmtId="166" fontId="8" fillId="0" borderId="0" xfId="0" applyNumberFormat="1" applyFont="1"/>
    <xf numFmtId="37" fontId="16" fillId="0" borderId="0" xfId="0" applyNumberFormat="1" applyFont="1"/>
    <xf numFmtId="49" fontId="41" fillId="0" borderId="10" xfId="0" applyNumberFormat="1" applyFont="1" applyBorder="1" applyAlignment="1">
      <alignment horizontal="center"/>
    </xf>
    <xf numFmtId="3" fontId="8" fillId="0" borderId="14" xfId="0" applyNumberFormat="1" applyFont="1" applyBorder="1"/>
    <xf numFmtId="166" fontId="8" fillId="0" borderId="25" xfId="0" applyNumberFormat="1" applyFont="1" applyBorder="1"/>
    <xf numFmtId="166" fontId="8" fillId="0" borderId="25" xfId="43" applyNumberFormat="1" applyFont="1" applyBorder="1" applyAlignment="1">
      <alignment horizontal="right"/>
    </xf>
    <xf numFmtId="3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168" fontId="18" fillId="0" borderId="0" xfId="29" applyNumberFormat="1" applyFont="1"/>
    <xf numFmtId="0" fontId="1" fillId="0" borderId="0" xfId="0" applyFont="1" applyBorder="1" applyAlignment="1">
      <alignment horizontal="right"/>
    </xf>
    <xf numFmtId="37" fontId="1" fillId="0" borderId="0" xfId="0" applyNumberFormat="1" applyFont="1" applyBorder="1"/>
    <xf numFmtId="0" fontId="1" fillId="0" borderId="0" xfId="0" applyFont="1" applyBorder="1"/>
    <xf numFmtId="37" fontId="1" fillId="0" borderId="0" xfId="0" applyNumberFormat="1" applyFont="1"/>
    <xf numFmtId="0" fontId="1" fillId="0" borderId="0" xfId="0" applyFont="1" applyBorder="1" applyAlignment="1">
      <alignment horizontal="center"/>
    </xf>
    <xf numFmtId="3" fontId="8" fillId="0" borderId="0" xfId="47" applyNumberFormat="1" applyFont="1" applyAlignment="1" applyProtection="1">
      <alignment horizontal="right"/>
    </xf>
    <xf numFmtId="169" fontId="9" fillId="0" borderId="0" xfId="28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69" fontId="7" fillId="0" borderId="0" xfId="28" applyNumberFormat="1" applyFont="1" applyAlignment="1">
      <alignment horizontal="right"/>
    </xf>
    <xf numFmtId="169" fontId="8" fillId="0" borderId="0" xfId="28" applyNumberFormat="1" applyFont="1" applyAlignment="1">
      <alignment horizontal="right"/>
    </xf>
    <xf numFmtId="169" fontId="16" fillId="0" borderId="0" xfId="28" applyNumberFormat="1" applyFont="1" applyAlignment="1">
      <alignment horizontal="right"/>
    </xf>
    <xf numFmtId="0" fontId="41" fillId="0" borderId="0" xfId="0" applyFont="1" applyAlignment="1"/>
    <xf numFmtId="0" fontId="50" fillId="0" borderId="0" xfId="0" applyFont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47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8000000}"/>
    <cellStyle name="Note" xfId="40" builtinId="10" customBuiltin="1"/>
    <cellStyle name="Number" xfId="41" xr:uid="{00000000-0005-0000-0000-00002A000000}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9"/>
  <sheetViews>
    <sheetView tabSelected="1" zoomScaleNormal="100" workbookViewId="0" xr3:uid="{AEA406A1-0E4B-5B11-9CD5-51D6E497D94C}">
      <selection activeCell="D2" sqref="D2"/>
    </sheetView>
  </sheetViews>
  <sheetFormatPr defaultColWidth="8.85546875" defaultRowHeight="12.75"/>
  <cols>
    <col min="2" max="2" width="8.85546875" customWidth="1"/>
    <col min="3" max="3" width="9.140625" hidden="1" customWidth="1"/>
    <col min="4" max="4" width="54.7109375" customWidth="1"/>
  </cols>
  <sheetData>
    <row r="3" spans="2:4" ht="34.5">
      <c r="D3" s="1"/>
    </row>
    <row r="4" spans="2:4" ht="45">
      <c r="D4" s="2" t="s">
        <v>0</v>
      </c>
    </row>
    <row r="5" spans="2:4" ht="45">
      <c r="D5" s="2"/>
    </row>
    <row r="6" spans="2:4" ht="45">
      <c r="D6" s="2" t="s">
        <v>1</v>
      </c>
    </row>
    <row r="7" spans="2:4" ht="45">
      <c r="D7" s="2" t="s">
        <v>2</v>
      </c>
    </row>
    <row r="8" spans="2:4" ht="45">
      <c r="D8" s="2" t="s">
        <v>3</v>
      </c>
    </row>
    <row r="9" spans="2:4" ht="45">
      <c r="D9" s="2" t="s">
        <v>4</v>
      </c>
    </row>
    <row r="10" spans="2:4" ht="45">
      <c r="D10" s="3">
        <v>0.79166666666666663</v>
      </c>
    </row>
    <row r="11" spans="2:4" ht="45">
      <c r="B11" s="4"/>
      <c r="D11" s="187">
        <v>42872</v>
      </c>
    </row>
    <row r="12" spans="2:4" ht="44.25">
      <c r="D12" s="5" t="s">
        <v>5</v>
      </c>
    </row>
    <row r="13" spans="2:4" ht="25.5">
      <c r="D13" s="6" t="s">
        <v>6</v>
      </c>
    </row>
    <row r="14" spans="2:4" ht="25.5">
      <c r="D14" s="6" t="s">
        <v>7</v>
      </c>
    </row>
    <row r="15" spans="2:4" ht="25.5">
      <c r="D15" s="6" t="s">
        <v>8</v>
      </c>
    </row>
    <row r="16" spans="2:4" ht="25.5">
      <c r="D16" s="6" t="s">
        <v>9</v>
      </c>
    </row>
    <row r="19" spans="4:4" ht="14.25">
      <c r="D19" s="222"/>
    </row>
  </sheetData>
  <phoneticPr fontId="0" type="noConversion"/>
  <pageMargins left="0.67" right="0.59" top="1.93" bottom="0.78" header="0.57999999999999996" footer="0.5"/>
  <pageSetup scale="96" orientation="portrait" r:id="rId1"/>
  <headerFooter alignWithMargins="0">
    <oddHeader>&amp;RRev 05/10/17</oddHeader>
    <oddFooter xml:space="preserve">&amp;C&amp;"Helvetica,Bold"&amp;14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2"/>
  <sheetViews>
    <sheetView zoomScaleNormal="100" workbookViewId="0" xr3:uid="{7BE570AB-09E9-518F-B8F7-3F91B7162CA9}">
      <selection activeCell="D2" sqref="D2"/>
    </sheetView>
  </sheetViews>
  <sheetFormatPr defaultRowHeight="20.25"/>
  <cols>
    <col min="1" max="1" width="54.28515625" style="91" customWidth="1"/>
    <col min="2" max="4" width="12.85546875" style="91" bestFit="1" customWidth="1"/>
    <col min="5" max="5" width="15.7109375" style="91" customWidth="1"/>
    <col min="6" max="16384" width="9.140625" style="91"/>
  </cols>
  <sheetData>
    <row r="1" spans="1:6" ht="21">
      <c r="A1" s="80"/>
      <c r="B1" s="11" t="s">
        <v>55</v>
      </c>
      <c r="C1" s="11" t="s">
        <v>56</v>
      </c>
      <c r="D1" s="11" t="s">
        <v>55</v>
      </c>
      <c r="E1" s="11" t="s">
        <v>97</v>
      </c>
    </row>
    <row r="2" spans="1:6" s="81" customFormat="1" ht="21">
      <c r="A2" s="84"/>
      <c r="B2" s="11" t="s">
        <v>13</v>
      </c>
      <c r="C2" s="11" t="s">
        <v>13</v>
      </c>
      <c r="D2" s="173" t="s">
        <v>14</v>
      </c>
      <c r="E2" s="12" t="s">
        <v>98</v>
      </c>
    </row>
    <row r="3" spans="1:6" s="81" customFormat="1" ht="21">
      <c r="A3" s="84"/>
      <c r="B3" s="84"/>
      <c r="C3" s="76" t="s">
        <v>58</v>
      </c>
      <c r="D3" s="84"/>
      <c r="E3" s="101"/>
    </row>
    <row r="4" spans="1:6" s="81" customFormat="1" ht="21">
      <c r="A4" s="84"/>
      <c r="B4" s="84"/>
      <c r="C4" s="84"/>
      <c r="D4" s="84"/>
      <c r="E4" s="101"/>
    </row>
    <row r="5" spans="1:6">
      <c r="A5" s="267" t="s">
        <v>99</v>
      </c>
      <c r="B5" s="70"/>
      <c r="C5" s="70"/>
      <c r="D5" s="70"/>
      <c r="E5" s="70"/>
    </row>
    <row r="6" spans="1:6">
      <c r="A6" s="13" t="s">
        <v>100</v>
      </c>
      <c r="B6" s="23"/>
      <c r="C6" s="16"/>
      <c r="D6" s="23"/>
      <c r="E6" s="77"/>
      <c r="F6" s="102"/>
    </row>
    <row r="7" spans="1:6">
      <c r="A7" s="13" t="s">
        <v>215</v>
      </c>
      <c r="B7" s="16">
        <v>1000</v>
      </c>
      <c r="C7" s="16">
        <v>1000</v>
      </c>
      <c r="D7" s="16">
        <v>1000</v>
      </c>
      <c r="E7" s="165">
        <f t="shared" ref="E7" si="0">PERCENTILE((D7- B7)/B7,1)</f>
        <v>0</v>
      </c>
      <c r="F7" s="102"/>
    </row>
    <row r="8" spans="1:6">
      <c r="A8" s="13" t="s">
        <v>216</v>
      </c>
      <c r="B8" s="16">
        <v>430</v>
      </c>
      <c r="C8" s="16">
        <v>430</v>
      </c>
      <c r="D8" s="16">
        <v>350</v>
      </c>
      <c r="E8" s="165">
        <f t="shared" ref="E8:E11" si="1">PERCENTILE((D8- B8)/B8,1)</f>
        <v>-0.18604651162790697</v>
      </c>
      <c r="F8" s="102"/>
    </row>
    <row r="9" spans="1:6">
      <c r="A9" s="13" t="s">
        <v>217</v>
      </c>
      <c r="B9" s="25">
        <v>140</v>
      </c>
      <c r="C9" s="25">
        <v>140</v>
      </c>
      <c r="D9" s="25">
        <v>100</v>
      </c>
      <c r="E9" s="306">
        <f t="shared" ref="E9:E10" si="2">PERCENTILE((D9- B9)/B9,1)</f>
        <v>-0.2857142857142857</v>
      </c>
      <c r="F9" s="102"/>
    </row>
    <row r="10" spans="1:6">
      <c r="A10" s="13" t="s">
        <v>218</v>
      </c>
      <c r="B10" s="16">
        <v>1000</v>
      </c>
      <c r="C10" s="16">
        <v>1000</v>
      </c>
      <c r="D10" s="16">
        <v>1000</v>
      </c>
      <c r="E10" s="165">
        <f t="shared" si="2"/>
        <v>0</v>
      </c>
      <c r="F10" s="102"/>
    </row>
    <row r="11" spans="1:6">
      <c r="A11" s="263" t="s">
        <v>219</v>
      </c>
      <c r="B11" s="16">
        <v>1000</v>
      </c>
      <c r="C11" s="16">
        <v>1000</v>
      </c>
      <c r="D11" s="16">
        <v>1000</v>
      </c>
      <c r="E11" s="165">
        <f t="shared" si="1"/>
        <v>0</v>
      </c>
      <c r="F11" s="262"/>
    </row>
    <row r="12" spans="1:6">
      <c r="A12" s="13" t="s">
        <v>220</v>
      </c>
      <c r="B12" s="16">
        <v>0</v>
      </c>
      <c r="C12" s="16">
        <v>0</v>
      </c>
      <c r="D12" s="16">
        <v>4000</v>
      </c>
      <c r="E12" s="165" t="s">
        <v>168</v>
      </c>
      <c r="F12" s="102"/>
    </row>
    <row r="13" spans="1:6" ht="21" thickBot="1">
      <c r="A13" s="13" t="s">
        <v>221</v>
      </c>
      <c r="B13" s="31"/>
      <c r="C13" s="31"/>
      <c r="D13" s="31">
        <v>100</v>
      </c>
      <c r="E13" s="295" t="s">
        <v>222</v>
      </c>
      <c r="F13" s="102"/>
    </row>
    <row r="14" spans="1:6">
      <c r="A14" s="23" t="s">
        <v>223</v>
      </c>
      <c r="B14" s="25">
        <f>SUM(B6:B13)</f>
        <v>3570</v>
      </c>
      <c r="C14" s="25">
        <f>SUM(C6:C13)</f>
        <v>3570</v>
      </c>
      <c r="D14" s="16">
        <f>SUM(D6:D13)</f>
        <v>7550</v>
      </c>
      <c r="E14" s="165">
        <f>PERCENTILE(SUM(D14-B14)/B14,1)</f>
        <v>1.1148459383753502</v>
      </c>
      <c r="F14" s="243"/>
    </row>
    <row r="15" spans="1:6">
      <c r="A15" s="23"/>
      <c r="B15" s="100"/>
      <c r="C15" s="16"/>
      <c r="D15" s="16"/>
      <c r="E15" s="165"/>
    </row>
    <row r="16" spans="1:6">
      <c r="A16" s="69" t="s">
        <v>124</v>
      </c>
      <c r="B16" s="23"/>
      <c r="C16" s="16"/>
      <c r="D16" s="23"/>
      <c r="E16" s="165"/>
    </row>
    <row r="17" spans="1:5">
      <c r="A17" s="104" t="s">
        <v>224</v>
      </c>
      <c r="B17" s="23">
        <v>0</v>
      </c>
      <c r="C17" s="16"/>
      <c r="D17" s="23">
        <v>4000</v>
      </c>
      <c r="E17" s="165"/>
    </row>
    <row r="18" spans="1:5" ht="21" thickBot="1">
      <c r="A18" s="104" t="s">
        <v>225</v>
      </c>
      <c r="B18" s="31">
        <v>3570</v>
      </c>
      <c r="C18" s="31"/>
      <c r="D18" s="31">
        <f>SUM(D14-D17)</f>
        <v>3550</v>
      </c>
      <c r="E18" s="165">
        <f>PERCENTILE((D18-B18)/B18,1)</f>
        <v>-5.6022408963585435E-3</v>
      </c>
    </row>
    <row r="19" spans="1:5" ht="21">
      <c r="A19" s="23" t="s">
        <v>226</v>
      </c>
      <c r="B19" s="28">
        <f>SUM(B17:B18)</f>
        <v>3570</v>
      </c>
      <c r="C19" s="28"/>
      <c r="D19" s="28">
        <f>SUM(D17:D18)</f>
        <v>7550</v>
      </c>
      <c r="E19" s="303"/>
    </row>
    <row r="20" spans="1:5">
      <c r="A20" s="81"/>
      <c r="E20" s="297"/>
    </row>
    <row r="21" spans="1:5" ht="21" thickBot="1">
      <c r="A21" s="90" t="s">
        <v>200</v>
      </c>
      <c r="B21" s="256" t="s">
        <v>227</v>
      </c>
      <c r="C21" s="13"/>
      <c r="D21" s="256" t="s">
        <v>228</v>
      </c>
    </row>
    <row r="22" spans="1:5">
      <c r="A22" s="13" t="s">
        <v>229</v>
      </c>
      <c r="B22" s="28">
        <v>3000</v>
      </c>
      <c r="C22" s="13"/>
      <c r="D22" s="28">
        <v>0</v>
      </c>
    </row>
  </sheetData>
  <phoneticPr fontId="0" type="noConversion"/>
  <pageMargins left="0.67" right="0.59" top="1.23" bottom="0.78" header="0.57999999999999996" footer="0.5"/>
  <pageSetup scale="86" orientation="portrait" horizontalDpi="360" verticalDpi="360" r:id="rId1"/>
  <headerFooter alignWithMargins="0">
    <oddHeader>&amp;C&amp;"Arial,Bold"&amp;24Conservation Commission&amp;Rrev 05/10/17</oddHeader>
    <oddFooter>&amp;C&amp;"Helvetica,Bold"&amp;14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69"/>
  <sheetViews>
    <sheetView view="pageLayout" zoomScaleNormal="100" workbookViewId="0" xr3:uid="{65FA3815-DCC1-5481-872F-D2879ED395ED}">
      <selection activeCell="D2" sqref="D2"/>
    </sheetView>
  </sheetViews>
  <sheetFormatPr defaultRowHeight="20.25"/>
  <cols>
    <col min="1" max="1" width="39.28515625" style="91" customWidth="1"/>
    <col min="2" max="2" width="12.42578125" style="102" bestFit="1" customWidth="1"/>
    <col min="3" max="3" width="14.42578125" style="102" bestFit="1" customWidth="1"/>
    <col min="4" max="4" width="12.42578125" style="197" bestFit="1" customWidth="1"/>
    <col min="5" max="5" width="14.28515625" style="91" customWidth="1"/>
    <col min="6" max="6" width="9.140625" style="265"/>
    <col min="7" max="7" width="10.7109375" style="91" bestFit="1" customWidth="1"/>
    <col min="8" max="16384" width="9.140625" style="91"/>
  </cols>
  <sheetData>
    <row r="1" spans="1:8">
      <c r="A1" s="13"/>
      <c r="B1" s="78" t="s">
        <v>55</v>
      </c>
      <c r="C1" s="78" t="s">
        <v>56</v>
      </c>
      <c r="D1" s="189" t="s">
        <v>55</v>
      </c>
      <c r="E1" s="11" t="s">
        <v>97</v>
      </c>
      <c r="F1" s="273"/>
      <c r="G1" s="243"/>
      <c r="H1" s="243"/>
    </row>
    <row r="2" spans="1:8" s="81" customFormat="1">
      <c r="A2" s="13"/>
      <c r="B2" s="11" t="s">
        <v>13</v>
      </c>
      <c r="C2" s="11" t="s">
        <v>13</v>
      </c>
      <c r="D2" s="173" t="s">
        <v>14</v>
      </c>
      <c r="E2" s="11" t="s">
        <v>98</v>
      </c>
      <c r="F2" s="274"/>
      <c r="G2" s="62"/>
      <c r="H2" s="62"/>
    </row>
    <row r="3" spans="1:8" s="81" customFormat="1">
      <c r="A3" s="13"/>
      <c r="B3" s="190"/>
      <c r="C3" s="191" t="s">
        <v>58</v>
      </c>
      <c r="D3" s="192"/>
      <c r="E3" s="69"/>
      <c r="F3" s="274"/>
      <c r="G3" s="196"/>
      <c r="H3" s="62"/>
    </row>
    <row r="4" spans="1:8">
      <c r="A4" s="69" t="s">
        <v>99</v>
      </c>
      <c r="B4" s="28"/>
      <c r="C4" s="28"/>
      <c r="D4" s="194"/>
      <c r="E4" s="195"/>
      <c r="F4" s="273"/>
      <c r="G4" s="196"/>
      <c r="H4" s="243"/>
    </row>
    <row r="5" spans="1:8">
      <c r="A5" s="153" t="s">
        <v>230</v>
      </c>
      <c r="B5" s="16"/>
      <c r="C5" s="16"/>
      <c r="D5" s="193"/>
      <c r="E5" s="77"/>
      <c r="F5" s="273"/>
      <c r="G5" s="196"/>
      <c r="H5" s="243"/>
    </row>
    <row r="6" spans="1:8">
      <c r="A6" s="153" t="s">
        <v>231</v>
      </c>
      <c r="B6" s="213">
        <v>2000</v>
      </c>
      <c r="C6" s="213">
        <v>0</v>
      </c>
      <c r="D6" s="269">
        <v>2000</v>
      </c>
      <c r="E6" s="305">
        <f>PERCENTILE((D6-B6)/B6,1)</f>
        <v>0</v>
      </c>
      <c r="F6" s="275"/>
      <c r="G6" s="196"/>
      <c r="H6" s="243"/>
    </row>
    <row r="7" spans="1:8">
      <c r="A7" s="153" t="s">
        <v>232</v>
      </c>
      <c r="B7" s="268"/>
      <c r="C7" s="214"/>
      <c r="D7" s="270"/>
      <c r="E7" s="305"/>
      <c r="F7" s="275"/>
      <c r="G7" s="196"/>
      <c r="H7" s="243"/>
    </row>
    <row r="8" spans="1:8">
      <c r="A8" s="153" t="s">
        <v>233</v>
      </c>
      <c r="B8" s="271">
        <v>300</v>
      </c>
      <c r="C8" s="214">
        <v>300</v>
      </c>
      <c r="D8" s="271">
        <v>500</v>
      </c>
      <c r="E8" s="305">
        <f>PERCENTILE((D8-B8)/B8,1)</f>
        <v>0.66666666666666663</v>
      </c>
      <c r="F8" s="276"/>
      <c r="G8" s="196"/>
      <c r="H8" s="243"/>
    </row>
    <row r="9" spans="1:8">
      <c r="A9" s="153" t="s">
        <v>234</v>
      </c>
      <c r="B9" s="269">
        <v>3500</v>
      </c>
      <c r="C9" s="214">
        <v>3200</v>
      </c>
      <c r="D9" s="269">
        <v>3500</v>
      </c>
      <c r="E9" s="305">
        <f t="shared" ref="E9:E16" si="0">PERCENTILE((D9-B9)/B9,1)</f>
        <v>0</v>
      </c>
      <c r="F9" s="277"/>
      <c r="G9" s="196"/>
      <c r="H9" s="243"/>
    </row>
    <row r="10" spans="1:8">
      <c r="A10" s="153" t="s">
        <v>235</v>
      </c>
      <c r="B10" s="272">
        <v>300</v>
      </c>
      <c r="C10" s="214">
        <v>336</v>
      </c>
      <c r="D10" s="272">
        <v>500</v>
      </c>
      <c r="E10" s="305">
        <f t="shared" si="0"/>
        <v>0.66666666666666663</v>
      </c>
      <c r="F10" s="275"/>
      <c r="G10" s="196"/>
      <c r="H10" s="243"/>
    </row>
    <row r="11" spans="1:8">
      <c r="A11" s="153" t="s">
        <v>236</v>
      </c>
      <c r="B11" s="272">
        <v>50</v>
      </c>
      <c r="C11" s="214">
        <v>40</v>
      </c>
      <c r="D11" s="272">
        <v>50</v>
      </c>
      <c r="E11" s="305">
        <f t="shared" si="0"/>
        <v>0</v>
      </c>
      <c r="F11" s="273"/>
      <c r="G11" s="196"/>
      <c r="H11" s="243"/>
    </row>
    <row r="12" spans="1:8">
      <c r="A12" s="153" t="s">
        <v>237</v>
      </c>
      <c r="B12" s="271">
        <v>500</v>
      </c>
      <c r="C12" s="214">
        <v>1654.92</v>
      </c>
      <c r="D12" s="271">
        <v>500</v>
      </c>
      <c r="E12" s="305">
        <f t="shared" si="0"/>
        <v>0</v>
      </c>
      <c r="F12" s="273"/>
      <c r="G12" s="196"/>
      <c r="H12" s="243"/>
    </row>
    <row r="13" spans="1:8">
      <c r="A13" s="153" t="s">
        <v>238</v>
      </c>
      <c r="B13" s="271">
        <v>200</v>
      </c>
      <c r="C13" s="214">
        <v>150</v>
      </c>
      <c r="D13" s="271">
        <v>150</v>
      </c>
      <c r="E13" s="305">
        <f t="shared" si="0"/>
        <v>-0.25</v>
      </c>
      <c r="F13" s="273"/>
      <c r="G13" s="196"/>
      <c r="H13" s="243"/>
    </row>
    <row r="14" spans="1:8">
      <c r="A14" s="153" t="s">
        <v>239</v>
      </c>
      <c r="B14" s="271">
        <v>300</v>
      </c>
      <c r="C14" s="214">
        <v>325</v>
      </c>
      <c r="D14" s="271">
        <v>350</v>
      </c>
      <c r="E14" s="305">
        <f t="shared" si="0"/>
        <v>0.16666666666666666</v>
      </c>
      <c r="F14" s="273"/>
      <c r="G14" s="196"/>
      <c r="H14" s="243"/>
    </row>
    <row r="15" spans="1:8">
      <c r="A15" s="153" t="s">
        <v>240</v>
      </c>
      <c r="B15" s="271">
        <v>300</v>
      </c>
      <c r="C15" s="214">
        <v>75</v>
      </c>
      <c r="D15" s="271">
        <v>300</v>
      </c>
      <c r="E15" s="305">
        <f t="shared" si="0"/>
        <v>0</v>
      </c>
      <c r="F15" s="275"/>
      <c r="G15" s="196"/>
      <c r="H15" s="243"/>
    </row>
    <row r="16" spans="1:8">
      <c r="A16" s="153" t="s">
        <v>241</v>
      </c>
      <c r="B16" s="271">
        <v>500</v>
      </c>
      <c r="C16" s="214">
        <v>0</v>
      </c>
      <c r="D16" s="271">
        <v>500</v>
      </c>
      <c r="E16" s="305">
        <f t="shared" si="0"/>
        <v>0</v>
      </c>
      <c r="F16" s="275"/>
      <c r="G16" s="196"/>
      <c r="H16" s="243"/>
    </row>
    <row r="17" spans="1:8">
      <c r="A17" s="153" t="s">
        <v>242</v>
      </c>
      <c r="B17" s="213"/>
      <c r="C17" s="214"/>
      <c r="D17" s="270"/>
      <c r="E17" s="305"/>
      <c r="F17" s="273"/>
      <c r="G17" s="196"/>
      <c r="H17" s="243"/>
    </row>
    <row r="18" spans="1:8">
      <c r="A18" s="153" t="s">
        <v>243</v>
      </c>
      <c r="B18" s="213">
        <v>6500</v>
      </c>
      <c r="C18" s="214">
        <v>500</v>
      </c>
      <c r="D18" s="269">
        <v>12500</v>
      </c>
      <c r="E18" s="305">
        <f t="shared" ref="E18:E21" si="1">PERCENTILE((D18-B18)/B18,1)</f>
        <v>0.92307692307692313</v>
      </c>
      <c r="F18" s="273"/>
      <c r="G18" s="196"/>
      <c r="H18" s="243"/>
    </row>
    <row r="19" spans="1:8">
      <c r="A19" s="153" t="s">
        <v>244</v>
      </c>
      <c r="B19" s="271">
        <v>200</v>
      </c>
      <c r="C19" s="214">
        <v>2986</v>
      </c>
      <c r="D19" s="271">
        <v>100</v>
      </c>
      <c r="E19" s="305">
        <f t="shared" si="1"/>
        <v>-0.5</v>
      </c>
      <c r="F19" s="273"/>
      <c r="G19" s="196"/>
      <c r="H19" s="243"/>
    </row>
    <row r="20" spans="1:8">
      <c r="A20" s="153" t="s">
        <v>245</v>
      </c>
      <c r="B20" s="271">
        <v>800</v>
      </c>
      <c r="C20" s="214">
        <v>600</v>
      </c>
      <c r="D20" s="271">
        <v>800</v>
      </c>
      <c r="E20" s="305">
        <f t="shared" si="1"/>
        <v>0</v>
      </c>
      <c r="F20" s="273"/>
      <c r="G20" s="196"/>
      <c r="H20" s="243"/>
    </row>
    <row r="21" spans="1:8">
      <c r="A21" s="153" t="s">
        <v>246</v>
      </c>
      <c r="B21" s="269">
        <v>4500</v>
      </c>
      <c r="C21" s="214">
        <v>2300</v>
      </c>
      <c r="D21" s="269">
        <v>2500</v>
      </c>
      <c r="E21" s="305">
        <f t="shared" si="1"/>
        <v>-0.44444444444444442</v>
      </c>
      <c r="F21" s="273"/>
      <c r="G21" s="196"/>
      <c r="H21" s="243"/>
    </row>
    <row r="22" spans="1:8">
      <c r="A22" s="153" t="s">
        <v>247</v>
      </c>
      <c r="B22" s="269">
        <v>1000</v>
      </c>
      <c r="C22" s="214">
        <v>1000</v>
      </c>
      <c r="D22" s="269">
        <v>1200</v>
      </c>
      <c r="E22" s="305">
        <f>PERCENTILE((D22-B22)/B22,1)</f>
        <v>0.2</v>
      </c>
      <c r="F22" s="273"/>
      <c r="G22" s="196"/>
      <c r="H22" s="243"/>
    </row>
    <row r="23" spans="1:8">
      <c r="A23" s="153" t="s">
        <v>248</v>
      </c>
      <c r="B23" s="269">
        <v>2000</v>
      </c>
      <c r="C23" s="214">
        <v>0</v>
      </c>
      <c r="D23" s="269">
        <v>0</v>
      </c>
      <c r="E23" s="305">
        <f>PERCENTILE((D23-B23)/B23,1)</f>
        <v>-1</v>
      </c>
      <c r="F23" s="273"/>
      <c r="G23" s="196"/>
      <c r="H23" s="243"/>
    </row>
    <row r="24" spans="1:8">
      <c r="A24" s="153" t="s">
        <v>120</v>
      </c>
      <c r="B24" s="213"/>
      <c r="C24" s="214"/>
      <c r="D24" s="213"/>
      <c r="E24" s="305"/>
      <c r="F24" s="273"/>
      <c r="G24" s="196"/>
      <c r="H24" s="243"/>
    </row>
    <row r="25" spans="1:8" hidden="1">
      <c r="A25" s="153" t="s">
        <v>249</v>
      </c>
      <c r="B25" s="213"/>
      <c r="C25" s="214"/>
      <c r="D25" s="213"/>
      <c r="E25" s="305"/>
      <c r="F25" s="273"/>
      <c r="G25" s="196"/>
      <c r="H25" s="243"/>
    </row>
    <row r="26" spans="1:8" hidden="1">
      <c r="A26" s="153" t="s">
        <v>250</v>
      </c>
      <c r="B26" s="213">
        <v>0</v>
      </c>
      <c r="C26" s="214">
        <v>0</v>
      </c>
      <c r="D26" s="213">
        <v>0</v>
      </c>
      <c r="E26" s="305">
        <v>0</v>
      </c>
      <c r="F26" s="273"/>
      <c r="G26" s="196"/>
      <c r="H26" s="243"/>
    </row>
    <row r="27" spans="1:8" hidden="1">
      <c r="A27" s="153" t="s">
        <v>251</v>
      </c>
      <c r="B27" s="213">
        <v>0</v>
      </c>
      <c r="C27" s="214">
        <v>0</v>
      </c>
      <c r="D27" s="213">
        <v>0</v>
      </c>
      <c r="E27" s="305" t="e">
        <f>PERCENTILE((D27-B27)/B27,1)</f>
        <v>#DIV/0!</v>
      </c>
      <c r="F27" s="273"/>
      <c r="G27" s="196"/>
      <c r="H27" s="243"/>
    </row>
    <row r="28" spans="1:8" hidden="1">
      <c r="A28" s="153" t="s">
        <v>252</v>
      </c>
      <c r="B28" s="213">
        <v>0</v>
      </c>
      <c r="C28" s="214">
        <v>0</v>
      </c>
      <c r="D28" s="213">
        <v>0</v>
      </c>
      <c r="E28" s="305" t="e">
        <f>PERCENTILE((D28-B28)/B28,1)</f>
        <v>#DIV/0!</v>
      </c>
      <c r="F28" s="273"/>
      <c r="G28" s="196"/>
      <c r="H28" s="243"/>
    </row>
    <row r="29" spans="1:8">
      <c r="A29" s="153" t="s">
        <v>253</v>
      </c>
      <c r="B29" s="213">
        <v>0</v>
      </c>
      <c r="C29" s="214">
        <v>8413</v>
      </c>
      <c r="D29" s="213">
        <v>0</v>
      </c>
      <c r="E29" s="305">
        <v>0</v>
      </c>
      <c r="F29" s="273"/>
      <c r="G29" s="196"/>
      <c r="H29" s="243"/>
    </row>
    <row r="30" spans="1:8">
      <c r="A30" s="153" t="s">
        <v>254</v>
      </c>
      <c r="B30" s="213">
        <v>5500</v>
      </c>
      <c r="C30" s="214">
        <v>0</v>
      </c>
      <c r="D30" s="213">
        <v>5500</v>
      </c>
      <c r="E30" s="305">
        <f t="shared" ref="E30:E36" si="2">PERCENTILE((D30-B30)/B30,1)</f>
        <v>0</v>
      </c>
      <c r="F30" s="273"/>
      <c r="G30" s="196"/>
      <c r="H30" s="243"/>
    </row>
    <row r="31" spans="1:8" hidden="1">
      <c r="A31" s="153" t="s">
        <v>255</v>
      </c>
      <c r="B31" s="213">
        <v>0</v>
      </c>
      <c r="C31" s="214"/>
      <c r="D31" s="213"/>
      <c r="E31" s="305" t="e">
        <f t="shared" si="2"/>
        <v>#DIV/0!</v>
      </c>
      <c r="F31" s="275"/>
      <c r="G31" s="196"/>
      <c r="H31" s="243"/>
    </row>
    <row r="32" spans="1:8" hidden="1">
      <c r="A32" s="153" t="s">
        <v>256</v>
      </c>
      <c r="B32" s="213">
        <v>0</v>
      </c>
      <c r="C32" s="214"/>
      <c r="D32" s="213"/>
      <c r="E32" s="305" t="e">
        <f t="shared" si="2"/>
        <v>#DIV/0!</v>
      </c>
      <c r="F32" s="273"/>
      <c r="G32" s="196"/>
      <c r="H32" s="243"/>
    </row>
    <row r="33" spans="1:8" hidden="1">
      <c r="A33" s="153" t="s">
        <v>257</v>
      </c>
      <c r="B33" s="213">
        <v>0</v>
      </c>
      <c r="C33" s="214"/>
      <c r="D33" s="213"/>
      <c r="E33" s="305" t="e">
        <f t="shared" si="2"/>
        <v>#DIV/0!</v>
      </c>
      <c r="F33" s="273"/>
      <c r="G33" s="196"/>
      <c r="H33" s="243"/>
    </row>
    <row r="34" spans="1:8" hidden="1">
      <c r="A34" s="153" t="s">
        <v>258</v>
      </c>
      <c r="B34" s="213">
        <v>0</v>
      </c>
      <c r="C34" s="214"/>
      <c r="D34" s="213"/>
      <c r="E34" s="305" t="e">
        <f t="shared" si="2"/>
        <v>#DIV/0!</v>
      </c>
      <c r="F34" s="273"/>
      <c r="G34" s="196"/>
      <c r="H34" s="243"/>
    </row>
    <row r="35" spans="1:8" hidden="1">
      <c r="A35" s="153" t="s">
        <v>259</v>
      </c>
      <c r="B35" s="213">
        <v>0</v>
      </c>
      <c r="C35" s="214"/>
      <c r="D35" s="213"/>
      <c r="E35" s="305" t="e">
        <f t="shared" si="2"/>
        <v>#DIV/0!</v>
      </c>
      <c r="F35" s="273"/>
      <c r="G35" s="279"/>
      <c r="H35" s="243"/>
    </row>
    <row r="36" spans="1:8">
      <c r="A36" s="153" t="s">
        <v>260</v>
      </c>
      <c r="B36" s="213">
        <v>1000</v>
      </c>
      <c r="C36" s="214">
        <v>3500</v>
      </c>
      <c r="D36" s="213">
        <v>2000</v>
      </c>
      <c r="E36" s="305">
        <f t="shared" si="2"/>
        <v>1</v>
      </c>
      <c r="F36" s="273"/>
      <c r="G36" s="243"/>
      <c r="H36" s="243"/>
    </row>
    <row r="37" spans="1:8">
      <c r="A37" s="153" t="s">
        <v>261</v>
      </c>
      <c r="B37" s="213">
        <v>0</v>
      </c>
      <c r="C37" s="214">
        <v>0</v>
      </c>
      <c r="D37" s="213">
        <v>0</v>
      </c>
      <c r="E37" s="305">
        <v>0</v>
      </c>
      <c r="F37" s="273"/>
      <c r="G37" s="243"/>
      <c r="H37" s="243"/>
    </row>
    <row r="38" spans="1:8">
      <c r="A38" s="153" t="s">
        <v>262</v>
      </c>
      <c r="B38" s="213">
        <v>0</v>
      </c>
      <c r="C38" s="214">
        <v>0</v>
      </c>
      <c r="D38" s="213">
        <v>0</v>
      </c>
      <c r="E38" s="305">
        <v>0</v>
      </c>
      <c r="F38" s="278"/>
      <c r="G38" s="243"/>
      <c r="H38" s="243"/>
    </row>
    <row r="39" spans="1:8">
      <c r="A39" s="153" t="s">
        <v>263</v>
      </c>
      <c r="B39" s="213">
        <v>2500</v>
      </c>
      <c r="C39" s="214">
        <v>2500</v>
      </c>
      <c r="D39" s="213">
        <v>1500</v>
      </c>
      <c r="E39" s="305">
        <f>PERCENTILE((D39-B39)/B39,1)</f>
        <v>-0.4</v>
      </c>
      <c r="F39" s="278"/>
      <c r="G39" s="243"/>
      <c r="H39" s="243"/>
    </row>
    <row r="40" spans="1:8" ht="21" thickBot="1">
      <c r="A40" s="153" t="s">
        <v>264</v>
      </c>
      <c r="B40" s="216">
        <v>20000</v>
      </c>
      <c r="C40" s="215">
        <v>20000</v>
      </c>
      <c r="D40" s="216">
        <v>19000</v>
      </c>
      <c r="E40" s="305">
        <f>PERCENTILE((D40-B40)/B40,1)</f>
        <v>-0.05</v>
      </c>
      <c r="F40" s="273"/>
      <c r="G40" s="279"/>
      <c r="H40" s="243"/>
    </row>
    <row r="41" spans="1:8">
      <c r="A41" s="184" t="s">
        <v>223</v>
      </c>
      <c r="B41" s="198">
        <f>SUM(B5:B40)</f>
        <v>51950</v>
      </c>
      <c r="C41" s="214">
        <f>SUM(C5:C40)</f>
        <v>47879.92</v>
      </c>
      <c r="D41" s="213">
        <f>SUM(D5:D40)</f>
        <v>53450</v>
      </c>
      <c r="E41" s="305">
        <f>PERCENTILE((D41-B41)/B41,1)</f>
        <v>2.8873917228103944E-2</v>
      </c>
      <c r="F41" s="273"/>
      <c r="G41" s="243"/>
      <c r="H41" s="243"/>
    </row>
    <row r="42" spans="1:8">
      <c r="A42" s="184"/>
      <c r="B42" s="198"/>
      <c r="C42" s="214"/>
      <c r="D42" s="213"/>
      <c r="E42" s="305"/>
      <c r="F42" s="273"/>
      <c r="G42" s="243"/>
      <c r="H42" s="243"/>
    </row>
    <row r="43" spans="1:8">
      <c r="A43" s="210" t="s">
        <v>124</v>
      </c>
      <c r="B43" s="202"/>
      <c r="C43" s="202"/>
      <c r="D43" s="203"/>
      <c r="E43" s="305"/>
      <c r="F43" s="273"/>
      <c r="G43" s="243"/>
      <c r="H43" s="243"/>
    </row>
    <row r="44" spans="1:8" ht="21" thickBot="1">
      <c r="A44" s="153" t="s">
        <v>265</v>
      </c>
      <c r="B44" s="201">
        <f>SUM(B41)</f>
        <v>51950</v>
      </c>
      <c r="C44" s="215"/>
      <c r="D44" s="216">
        <f>D41</f>
        <v>53450</v>
      </c>
      <c r="E44" s="305">
        <f>PERCENTILE((D44-B44)/B44,1)</f>
        <v>2.8873917228103944E-2</v>
      </c>
      <c r="F44" s="273"/>
      <c r="G44" s="243"/>
      <c r="H44" s="243"/>
    </row>
    <row r="45" spans="1:8">
      <c r="A45" s="184" t="s">
        <v>199</v>
      </c>
      <c r="B45" s="204">
        <f>SUM(B44:B44)</f>
        <v>51950</v>
      </c>
      <c r="C45" s="204"/>
      <c r="D45" s="204">
        <f>SUM(D44:D44)</f>
        <v>53450</v>
      </c>
      <c r="E45" s="305">
        <f>PERCENTILE((D45-B45)/B45,1)</f>
        <v>2.8873917228103944E-2</v>
      </c>
      <c r="H45" s="243"/>
    </row>
    <row r="46" spans="1:8">
      <c r="A46" s="184"/>
      <c r="B46" s="204"/>
      <c r="C46" s="204"/>
      <c r="D46" s="204"/>
      <c r="E46" s="305"/>
      <c r="H46" s="243"/>
    </row>
    <row r="47" spans="1:8" ht="21" thickBot="1">
      <c r="A47" s="210" t="s">
        <v>200</v>
      </c>
      <c r="B47" s="205" t="s">
        <v>266</v>
      </c>
      <c r="C47" s="221"/>
      <c r="D47" s="201" t="s">
        <v>267</v>
      </c>
      <c r="E47" s="199"/>
    </row>
    <row r="48" spans="1:8">
      <c r="A48" s="153" t="s">
        <v>268</v>
      </c>
      <c r="B48" s="198">
        <v>109824</v>
      </c>
      <c r="C48" s="217"/>
      <c r="D48" s="213">
        <f>+B48+D40</f>
        <v>128824</v>
      </c>
      <c r="E48" s="199"/>
    </row>
    <row r="49" spans="1:6">
      <c r="A49" s="153" t="s">
        <v>269</v>
      </c>
      <c r="B49" s="198">
        <v>4634</v>
      </c>
      <c r="C49" s="217"/>
      <c r="D49" s="213">
        <f>B49+D37</f>
        <v>4634</v>
      </c>
      <c r="E49" s="206"/>
    </row>
    <row r="50" spans="1:6">
      <c r="A50" s="153" t="s">
        <v>270</v>
      </c>
      <c r="B50" s="198">
        <v>3150</v>
      </c>
      <c r="C50" s="217"/>
      <c r="D50" s="213">
        <f>B50+D38</f>
        <v>3150</v>
      </c>
      <c r="E50" s="207"/>
    </row>
    <row r="51" spans="1:6">
      <c r="A51" s="153" t="s">
        <v>271</v>
      </c>
      <c r="B51" s="198">
        <v>5000</v>
      </c>
      <c r="C51" s="217"/>
      <c r="D51" s="213">
        <f>+B51+D39</f>
        <v>6500</v>
      </c>
      <c r="E51" s="207"/>
    </row>
    <row r="52" spans="1:6">
      <c r="A52" s="153"/>
      <c r="B52" s="153"/>
      <c r="C52" s="202"/>
      <c r="D52" s="203"/>
      <c r="E52" s="200"/>
      <c r="F52" s="273"/>
    </row>
    <row r="53" spans="1:6" ht="21" thickBot="1">
      <c r="A53" s="211" t="s">
        <v>272</v>
      </c>
      <c r="B53" s="202"/>
      <c r="C53" s="312" t="s">
        <v>13</v>
      </c>
      <c r="D53" s="312" t="s">
        <v>13</v>
      </c>
      <c r="E53" s="312" t="s">
        <v>14</v>
      </c>
      <c r="F53" s="280"/>
    </row>
    <row r="54" spans="1:6">
      <c r="A54" s="212"/>
      <c r="B54" s="202"/>
      <c r="C54" s="208" t="s">
        <v>273</v>
      </c>
      <c r="D54" s="209" t="s">
        <v>274</v>
      </c>
      <c r="E54" s="208" t="s">
        <v>273</v>
      </c>
      <c r="F54" s="280"/>
    </row>
    <row r="55" spans="1:6">
      <c r="A55" s="153" t="s">
        <v>275</v>
      </c>
      <c r="B55" s="202"/>
      <c r="C55" s="200">
        <v>3800</v>
      </c>
      <c r="D55" s="203">
        <v>4334</v>
      </c>
      <c r="E55" s="200">
        <v>3750</v>
      </c>
      <c r="F55" s="280"/>
    </row>
    <row r="56" spans="1:6">
      <c r="A56" s="153" t="s">
        <v>276</v>
      </c>
      <c r="B56" s="202"/>
      <c r="C56" s="200">
        <v>1150</v>
      </c>
      <c r="D56" s="203">
        <v>1292</v>
      </c>
      <c r="E56" s="200">
        <v>1250</v>
      </c>
      <c r="F56" s="280"/>
    </row>
    <row r="57" spans="1:6">
      <c r="A57" s="153" t="s">
        <v>277</v>
      </c>
      <c r="B57" s="202"/>
      <c r="C57" s="200">
        <v>2250</v>
      </c>
      <c r="D57" s="203">
        <v>2250</v>
      </c>
      <c r="E57" s="200">
        <v>2250</v>
      </c>
      <c r="F57" s="280"/>
    </row>
    <row r="58" spans="1:6">
      <c r="A58" s="153" t="s">
        <v>278</v>
      </c>
      <c r="B58" s="202"/>
      <c r="C58" s="200">
        <v>1500</v>
      </c>
      <c r="D58" s="203">
        <v>1500</v>
      </c>
      <c r="E58" s="200">
        <v>1500</v>
      </c>
      <c r="F58" s="278"/>
    </row>
    <row r="59" spans="1:6">
      <c r="A59" s="153" t="s">
        <v>94</v>
      </c>
      <c r="B59" s="202"/>
      <c r="C59" s="200">
        <v>46000</v>
      </c>
      <c r="D59" s="203">
        <v>47923</v>
      </c>
      <c r="E59" s="200">
        <v>50600</v>
      </c>
      <c r="F59" s="278"/>
    </row>
    <row r="60" spans="1:6">
      <c r="A60" s="153" t="s">
        <v>279</v>
      </c>
      <c r="B60" s="202"/>
      <c r="C60" s="200">
        <v>150</v>
      </c>
      <c r="D60" s="203">
        <v>150</v>
      </c>
      <c r="E60" s="200">
        <v>50</v>
      </c>
      <c r="F60" s="278"/>
    </row>
    <row r="61" spans="1:6">
      <c r="A61" s="153" t="s">
        <v>280</v>
      </c>
      <c r="B61" s="202"/>
      <c r="C61" s="200">
        <v>200</v>
      </c>
      <c r="D61" s="203">
        <v>575</v>
      </c>
      <c r="E61" s="200">
        <v>200</v>
      </c>
      <c r="F61" s="278"/>
    </row>
    <row r="62" spans="1:6" ht="21" thickBot="1">
      <c r="A62" s="153" t="s">
        <v>281</v>
      </c>
      <c r="B62" s="202"/>
      <c r="C62" s="205">
        <v>0</v>
      </c>
      <c r="D62" s="218">
        <v>0</v>
      </c>
      <c r="E62" s="205">
        <v>0</v>
      </c>
      <c r="F62" s="278"/>
    </row>
    <row r="63" spans="1:6">
      <c r="A63" s="184" t="s">
        <v>49</v>
      </c>
      <c r="B63" s="202"/>
      <c r="C63" s="203">
        <f>SUM(C55:C62)</f>
        <v>55050</v>
      </c>
      <c r="D63" s="203">
        <f>SUM(D55:D62)</f>
        <v>58024</v>
      </c>
      <c r="E63" s="202">
        <f>SUM(E55:E62)</f>
        <v>59600</v>
      </c>
      <c r="F63" s="273"/>
    </row>
    <row r="64" spans="1:6">
      <c r="A64" s="153"/>
      <c r="B64" s="202"/>
      <c r="C64" s="202"/>
      <c r="D64" s="203"/>
      <c r="E64" s="153"/>
      <c r="F64" s="273"/>
    </row>
    <row r="65" spans="1:6">
      <c r="A65" s="153"/>
      <c r="B65" s="202"/>
      <c r="C65" s="202"/>
      <c r="D65" s="203"/>
      <c r="E65" s="153"/>
      <c r="F65" s="273"/>
    </row>
    <row r="66" spans="1:6">
      <c r="A66" s="153"/>
      <c r="B66" s="202"/>
      <c r="C66" s="202"/>
      <c r="D66" s="203"/>
      <c r="E66" s="153"/>
    </row>
    <row r="67" spans="1:6">
      <c r="A67" s="153"/>
      <c r="B67" s="202"/>
      <c r="C67" s="202"/>
      <c r="D67" s="203"/>
      <c r="E67" s="153"/>
    </row>
    <row r="68" spans="1:6">
      <c r="A68" s="153"/>
      <c r="B68" s="202"/>
      <c r="C68" s="202"/>
      <c r="D68" s="203"/>
      <c r="E68" s="153"/>
    </row>
    <row r="69" spans="1:6">
      <c r="A69" s="153"/>
      <c r="B69" s="202"/>
      <c r="C69" s="202"/>
      <c r="D69" s="203"/>
      <c r="E69" s="153"/>
    </row>
  </sheetData>
  <phoneticPr fontId="0" type="noConversion"/>
  <pageMargins left="0.67" right="0.59" top="1.1299999999999999" bottom="0.78" header="0.57999999999999996" footer="0.5"/>
  <pageSetup fitToHeight="2" orientation="portrait" r:id="rId1"/>
  <headerFooter alignWithMargins="0">
    <oddHeader>&amp;C&amp;"Arial,Bold"&amp;24TOPMB&amp;Rrev 05/05/17</oddHeader>
    <oddFooter>&amp;C&amp;"Helvetica,Bold"&amp;14 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24"/>
  <sheetViews>
    <sheetView zoomScaleNormal="100" workbookViewId="0" xr3:uid="{FF0BDA26-1AD6-5648-BD9A-E01AA4DDCA7C}">
      <selection activeCell="D2" sqref="D2"/>
    </sheetView>
  </sheetViews>
  <sheetFormatPr defaultRowHeight="20.25"/>
  <cols>
    <col min="1" max="1" width="44.140625" style="91" customWidth="1"/>
    <col min="2" max="2" width="13.28515625" style="91" customWidth="1"/>
    <col min="3" max="4" width="12" style="91" customWidth="1"/>
    <col min="5" max="5" width="12.42578125" style="91" customWidth="1"/>
    <col min="6" max="16384" width="9.140625" style="91"/>
  </cols>
  <sheetData>
    <row r="1" spans="1:5">
      <c r="A1" s="13"/>
      <c r="B1" s="81" t="s">
        <v>55</v>
      </c>
      <c r="C1" s="81" t="s">
        <v>56</v>
      </c>
      <c r="D1" s="81" t="s">
        <v>55</v>
      </c>
      <c r="E1" s="81" t="s">
        <v>97</v>
      </c>
    </row>
    <row r="2" spans="1:5" s="81" customFormat="1">
      <c r="A2" s="13"/>
      <c r="B2" s="11" t="s">
        <v>13</v>
      </c>
      <c r="C2" s="11" t="s">
        <v>13</v>
      </c>
      <c r="D2" s="173" t="s">
        <v>14</v>
      </c>
      <c r="E2" s="11" t="s">
        <v>98</v>
      </c>
    </row>
    <row r="3" spans="1:5" s="81" customFormat="1">
      <c r="A3" s="267"/>
      <c r="B3" s="69"/>
      <c r="C3" s="76" t="s">
        <v>58</v>
      </c>
      <c r="D3" s="69"/>
      <c r="E3" s="69"/>
    </row>
    <row r="4" spans="1:5">
      <c r="A4" s="69" t="s">
        <v>99</v>
      </c>
      <c r="B4" s="13"/>
      <c r="C4" s="13"/>
      <c r="D4" s="13"/>
      <c r="E4" s="13"/>
    </row>
    <row r="5" spans="1:5">
      <c r="A5" s="13" t="s">
        <v>100</v>
      </c>
      <c r="B5" s="75"/>
      <c r="C5" s="75"/>
      <c r="D5" s="75"/>
      <c r="E5" s="77"/>
    </row>
    <row r="6" spans="1:5">
      <c r="A6" s="13" t="s">
        <v>282</v>
      </c>
      <c r="B6" s="75">
        <v>385</v>
      </c>
      <c r="C6" s="75">
        <v>275</v>
      </c>
      <c r="D6" s="75">
        <v>385</v>
      </c>
      <c r="E6" s="165">
        <f>PERCENTILE((D6-B6)/B6,1)</f>
        <v>0</v>
      </c>
    </row>
    <row r="7" spans="1:5">
      <c r="A7" s="13" t="s">
        <v>283</v>
      </c>
      <c r="B7" s="75">
        <v>1538</v>
      </c>
      <c r="C7" s="75">
        <v>1100</v>
      </c>
      <c r="D7" s="75">
        <v>1585</v>
      </c>
      <c r="E7" s="165">
        <f>PERCENTILE((D7-B7)/B7,1)</f>
        <v>3.0559167750325099E-2</v>
      </c>
    </row>
    <row r="8" spans="1:5">
      <c r="A8" s="13" t="s">
        <v>284</v>
      </c>
      <c r="B8" s="75">
        <v>1042</v>
      </c>
      <c r="C8" s="75">
        <v>1042</v>
      </c>
      <c r="D8" s="75">
        <v>1100</v>
      </c>
      <c r="E8" s="165">
        <f>PERCENTILE((D8-B8)/B8,1)</f>
        <v>5.5662188099808059E-2</v>
      </c>
    </row>
    <row r="9" spans="1:5">
      <c r="A9" s="13" t="s">
        <v>285</v>
      </c>
      <c r="B9" s="245">
        <v>100</v>
      </c>
      <c r="C9" s="75">
        <v>25</v>
      </c>
      <c r="D9" s="245">
        <v>250</v>
      </c>
      <c r="E9" s="306">
        <f>PERCENTILE((D9-B9)/B9,1)</f>
        <v>1.5</v>
      </c>
    </row>
    <row r="10" spans="1:5" ht="21" thickBot="1">
      <c r="A10" s="13" t="s">
        <v>286</v>
      </c>
      <c r="B10" s="126">
        <v>150</v>
      </c>
      <c r="C10" s="126">
        <v>0</v>
      </c>
      <c r="D10" s="126">
        <v>150</v>
      </c>
      <c r="E10" s="295">
        <f>PERCENTILE((D10-B10)/B10,1)</f>
        <v>0</v>
      </c>
    </row>
    <row r="11" spans="1:5">
      <c r="A11" s="23" t="s">
        <v>123</v>
      </c>
      <c r="B11" s="75">
        <f>SUM(B5:B10)</f>
        <v>3215</v>
      </c>
      <c r="C11" s="75">
        <f>SUM(C5:C10)</f>
        <v>2442</v>
      </c>
      <c r="D11" s="75">
        <f>SUM(D5:D10)</f>
        <v>3470</v>
      </c>
      <c r="E11" s="165">
        <f>PERCENTILE(SUM(D11-B11)/B11,1)</f>
        <v>7.9315707620528766E-2</v>
      </c>
    </row>
    <row r="12" spans="1:5">
      <c r="A12" s="13"/>
      <c r="B12" s="75"/>
      <c r="C12" s="75"/>
      <c r="D12" s="75" t="s">
        <v>5</v>
      </c>
      <c r="E12" s="165"/>
    </row>
    <row r="13" spans="1:5">
      <c r="A13" s="69" t="s">
        <v>124</v>
      </c>
      <c r="B13" s="75"/>
      <c r="C13" s="75"/>
      <c r="D13" s="75"/>
      <c r="E13" s="165"/>
    </row>
    <row r="14" spans="1:5">
      <c r="A14" s="13" t="s">
        <v>130</v>
      </c>
      <c r="B14" s="75">
        <f>SUM(B5:B10)</f>
        <v>3215</v>
      </c>
      <c r="C14" s="75"/>
      <c r="D14" s="75">
        <f>SUM(D5:D10)</f>
        <v>3470</v>
      </c>
      <c r="E14" s="165">
        <f>PERCENTILE(SUM(D14-B14)/B14,1)</f>
        <v>7.9315707620528766E-2</v>
      </c>
    </row>
    <row r="15" spans="1:5">
      <c r="D15" s="127"/>
      <c r="E15" s="297"/>
    </row>
    <row r="16" spans="1:5">
      <c r="A16" s="13" t="s">
        <v>287</v>
      </c>
      <c r="B16" s="13"/>
      <c r="E16" s="297"/>
    </row>
    <row r="17" spans="1:5">
      <c r="A17" s="13" t="s">
        <v>288</v>
      </c>
      <c r="B17" s="13"/>
      <c r="E17" s="297"/>
    </row>
    <row r="18" spans="1:5">
      <c r="E18" s="297"/>
    </row>
    <row r="19" spans="1:5">
      <c r="E19" s="297"/>
    </row>
    <row r="20" spans="1:5" ht="21" thickBot="1">
      <c r="A20" s="128" t="s">
        <v>289</v>
      </c>
      <c r="E20" s="297"/>
    </row>
    <row r="21" spans="1:5">
      <c r="A21" s="91" t="s">
        <v>290</v>
      </c>
      <c r="B21" s="91">
        <v>450</v>
      </c>
      <c r="D21" s="91">
        <v>450</v>
      </c>
      <c r="E21" s="306">
        <f>PERCENTILE((D21-B21)/B21,1)</f>
        <v>0</v>
      </c>
    </row>
    <row r="22" spans="1:5" ht="21" thickBot="1">
      <c r="A22" s="91" t="s">
        <v>291</v>
      </c>
      <c r="B22" s="128">
        <v>600</v>
      </c>
      <c r="C22" s="128"/>
      <c r="D22" s="128">
        <v>400</v>
      </c>
      <c r="E22" s="295">
        <f>PERCENTILE((D22-B22)/B22,1)</f>
        <v>-0.33333333333333331</v>
      </c>
    </row>
    <row r="23" spans="1:5">
      <c r="A23" s="129" t="s">
        <v>49</v>
      </c>
      <c r="B23" s="91">
        <f>SUM(B21:B22)</f>
        <v>1050</v>
      </c>
      <c r="C23" s="91">
        <f>SUM(C21:C22)</f>
        <v>0</v>
      </c>
      <c r="D23" s="91">
        <f>SUM(D21:D22)</f>
        <v>850</v>
      </c>
      <c r="E23" s="306">
        <f>PERCENTILE((D23-B23)/B23,1)</f>
        <v>-0.19047619047619047</v>
      </c>
    </row>
    <row r="24" spans="1:5">
      <c r="E24" s="297"/>
    </row>
  </sheetData>
  <phoneticPr fontId="0" type="noConversion"/>
  <pageMargins left="0.67" right="0.59" top="1.08" bottom="0.78" header="0.57999999999999996" footer="0.5"/>
  <pageSetup scale="91" orientation="portrait" horizontalDpi="360" verticalDpi="360" r:id="rId1"/>
  <headerFooter alignWithMargins="0">
    <oddHeader>&amp;C&amp;"Arial,Bold"&amp;24Animal Control 
&amp;Rrev 05/05/17</oddHeader>
    <oddFooter>&amp;C&amp;"Helvetica,Bold"&amp;14 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5"/>
  <sheetViews>
    <sheetView topLeftCell="A11" zoomScaleNormal="100" workbookViewId="0" xr3:uid="{C67EF94B-0B3B-5838-830C-E3A509766221}">
      <selection activeCell="D2" sqref="D2"/>
    </sheetView>
  </sheetViews>
  <sheetFormatPr defaultRowHeight="20.25"/>
  <cols>
    <col min="1" max="1" width="55.5703125" style="91" customWidth="1"/>
    <col min="2" max="2" width="11.42578125" style="91" bestFit="1" customWidth="1"/>
    <col min="3" max="3" width="11.85546875" style="91" bestFit="1" customWidth="1"/>
    <col min="4" max="4" width="12.42578125" style="91" customWidth="1"/>
    <col min="5" max="5" width="13" style="61" customWidth="1"/>
    <col min="6" max="16384" width="9.140625" style="91"/>
  </cols>
  <sheetData>
    <row r="1" spans="1:5">
      <c r="A1" s="13"/>
      <c r="B1" s="11" t="s">
        <v>55</v>
      </c>
      <c r="C1" s="11" t="s">
        <v>56</v>
      </c>
      <c r="D1" s="11" t="s">
        <v>55</v>
      </c>
      <c r="E1" s="11" t="s">
        <v>97</v>
      </c>
    </row>
    <row r="2" spans="1:5" s="81" customFormat="1">
      <c r="A2" s="69"/>
      <c r="B2" s="11" t="s">
        <v>13</v>
      </c>
      <c r="C2" s="11" t="s">
        <v>13</v>
      </c>
      <c r="D2" s="173" t="s">
        <v>14</v>
      </c>
      <c r="E2" s="11" t="s">
        <v>98</v>
      </c>
    </row>
    <row r="3" spans="1:5" s="81" customFormat="1">
      <c r="A3" s="69"/>
      <c r="B3" s="69"/>
      <c r="C3" s="76" t="s">
        <v>58</v>
      </c>
      <c r="D3" s="69"/>
      <c r="E3" s="9"/>
    </row>
    <row r="4" spans="1:5">
      <c r="A4" s="267" t="s">
        <v>99</v>
      </c>
      <c r="B4" s="13"/>
      <c r="C4" s="13"/>
      <c r="D4" s="13"/>
      <c r="E4" s="70"/>
    </row>
    <row r="5" spans="1:5">
      <c r="A5" s="13" t="s">
        <v>100</v>
      </c>
      <c r="B5" s="16"/>
      <c r="C5" s="16"/>
      <c r="D5" s="16"/>
      <c r="E5" s="70"/>
    </row>
    <row r="6" spans="1:5" hidden="1">
      <c r="A6" s="13" t="s">
        <v>292</v>
      </c>
      <c r="B6" s="16">
        <v>0</v>
      </c>
      <c r="C6" s="16">
        <v>0</v>
      </c>
      <c r="D6" s="16">
        <v>0</v>
      </c>
      <c r="E6" s="77" t="e">
        <f t="shared" ref="E6:E14" si="0">PERCENTILE((D6-B6)/B6,1)</f>
        <v>#DIV/0!</v>
      </c>
    </row>
    <row r="7" spans="1:5">
      <c r="A7" s="13" t="s">
        <v>293</v>
      </c>
      <c r="B7" s="16">
        <v>3000</v>
      </c>
      <c r="C7" s="16">
        <v>3000</v>
      </c>
      <c r="D7" s="16">
        <v>4000</v>
      </c>
      <c r="E7" s="165">
        <f t="shared" si="0"/>
        <v>0.33333333333333331</v>
      </c>
    </row>
    <row r="8" spans="1:5">
      <c r="A8" s="13" t="s">
        <v>294</v>
      </c>
      <c r="B8" s="16">
        <v>600</v>
      </c>
      <c r="C8" s="16">
        <v>400</v>
      </c>
      <c r="D8" s="16">
        <v>600</v>
      </c>
      <c r="E8" s="165">
        <f t="shared" si="0"/>
        <v>0</v>
      </c>
    </row>
    <row r="9" spans="1:5">
      <c r="A9" s="13" t="s">
        <v>295</v>
      </c>
      <c r="B9" s="16">
        <v>2750</v>
      </c>
      <c r="C9" s="16">
        <v>2000</v>
      </c>
      <c r="D9" s="16">
        <v>2500</v>
      </c>
      <c r="E9" s="165">
        <f t="shared" si="0"/>
        <v>-9.0909090909090912E-2</v>
      </c>
    </row>
    <row r="10" spans="1:5">
      <c r="A10" s="13" t="s">
        <v>296</v>
      </c>
      <c r="B10" s="16">
        <v>200</v>
      </c>
      <c r="C10" s="16">
        <v>100</v>
      </c>
      <c r="D10" s="16">
        <v>150</v>
      </c>
      <c r="E10" s="165">
        <f t="shared" si="0"/>
        <v>-0.25</v>
      </c>
    </row>
    <row r="11" spans="1:5">
      <c r="A11" s="13" t="s">
        <v>297</v>
      </c>
      <c r="B11" s="16">
        <v>2250</v>
      </c>
      <c r="C11" s="16">
        <v>1687.5</v>
      </c>
      <c r="D11" s="16">
        <v>2250</v>
      </c>
      <c r="E11" s="165">
        <f t="shared" si="0"/>
        <v>0</v>
      </c>
    </row>
    <row r="12" spans="1:5">
      <c r="A12" s="13" t="s">
        <v>298</v>
      </c>
      <c r="B12" s="16">
        <v>750</v>
      </c>
      <c r="C12" s="16">
        <v>563</v>
      </c>
      <c r="D12" s="16">
        <v>750</v>
      </c>
      <c r="E12" s="165">
        <f>PERCENTILE((D12-B12)/B12,1)</f>
        <v>0</v>
      </c>
    </row>
    <row r="13" spans="1:5">
      <c r="A13" s="13" t="s">
        <v>299</v>
      </c>
      <c r="B13" s="16">
        <v>150</v>
      </c>
      <c r="C13" s="16">
        <v>45</v>
      </c>
      <c r="D13" s="16">
        <v>150</v>
      </c>
      <c r="E13" s="165">
        <f>PERCENTILE((D13-B13)/B13,1)</f>
        <v>0</v>
      </c>
    </row>
    <row r="14" spans="1:5" ht="21" thickBot="1">
      <c r="A14" s="13" t="s">
        <v>300</v>
      </c>
      <c r="B14" s="31">
        <v>200</v>
      </c>
      <c r="C14" s="31">
        <v>0</v>
      </c>
      <c r="D14" s="31">
        <v>200</v>
      </c>
      <c r="E14" s="165">
        <f t="shared" si="0"/>
        <v>0</v>
      </c>
    </row>
    <row r="15" spans="1:5">
      <c r="A15" s="23" t="s">
        <v>123</v>
      </c>
      <c r="B15" s="16">
        <f>SUM(B5:B14)</f>
        <v>9900</v>
      </c>
      <c r="C15" s="16">
        <f>SUM(C5:C14)</f>
        <v>7795.5</v>
      </c>
      <c r="D15" s="16">
        <f>SUM(D6:D14)</f>
        <v>10600</v>
      </c>
      <c r="E15" s="165">
        <f>SUM(D15-B15)/B15</f>
        <v>7.0707070707070704E-2</v>
      </c>
    </row>
    <row r="16" spans="1:5">
      <c r="A16" s="13"/>
      <c r="B16" s="16"/>
      <c r="C16" s="16"/>
      <c r="D16" s="16"/>
      <c r="E16" s="165"/>
    </row>
    <row r="17" spans="1:6">
      <c r="A17" s="69" t="s">
        <v>124</v>
      </c>
      <c r="B17" s="16"/>
      <c r="C17" s="16"/>
      <c r="D17" s="16" t="s">
        <v>5</v>
      </c>
      <c r="E17" s="165"/>
    </row>
    <row r="18" spans="1:6" ht="16.5" customHeight="1">
      <c r="A18" s="13" t="s">
        <v>130</v>
      </c>
      <c r="B18" s="16">
        <v>9900</v>
      </c>
      <c r="C18" s="16"/>
      <c r="D18" s="16">
        <f>D15</f>
        <v>10600</v>
      </c>
      <c r="E18" s="165">
        <f>PERCENTILE((D18-B18)/B18,1)</f>
        <v>7.0707070707070704E-2</v>
      </c>
    </row>
    <row r="19" spans="1:6">
      <c r="A19" s="13"/>
      <c r="B19" s="13"/>
      <c r="C19" s="13"/>
      <c r="D19" s="130"/>
      <c r="E19" s="165"/>
    </row>
    <row r="20" spans="1:6" ht="21" thickBot="1">
      <c r="A20" s="103" t="s">
        <v>301</v>
      </c>
    </row>
    <row r="21" spans="1:6">
      <c r="A21" s="13" t="s">
        <v>302</v>
      </c>
      <c r="B21" s="28">
        <v>5500</v>
      </c>
      <c r="C21" s="28"/>
      <c r="D21" s="28">
        <v>5000</v>
      </c>
      <c r="E21" s="61" t="s">
        <v>5</v>
      </c>
      <c r="F21" s="91" t="s">
        <v>5</v>
      </c>
    </row>
    <row r="22" spans="1:6">
      <c r="A22" s="13" t="s">
        <v>303</v>
      </c>
      <c r="B22" s="28">
        <v>200</v>
      </c>
      <c r="C22" s="28"/>
      <c r="D22" s="28">
        <v>150</v>
      </c>
    </row>
    <row r="23" spans="1:6">
      <c r="A23" s="13" t="s">
        <v>304</v>
      </c>
      <c r="B23" s="28">
        <v>150</v>
      </c>
      <c r="C23" s="13"/>
      <c r="D23" s="28">
        <v>150</v>
      </c>
    </row>
    <row r="24" spans="1:6" ht="21" thickBot="1">
      <c r="A24" s="13" t="s">
        <v>305</v>
      </c>
      <c r="B24" s="35">
        <v>3000</v>
      </c>
      <c r="C24" s="35"/>
      <c r="D24" s="35">
        <v>3000</v>
      </c>
    </row>
    <row r="25" spans="1:6">
      <c r="A25" s="23" t="s">
        <v>49</v>
      </c>
      <c r="B25" s="28">
        <f>SUM(B21:B24)</f>
        <v>8850</v>
      </c>
      <c r="C25" s="28"/>
      <c r="D25" s="28">
        <f>SUM(D21:D24)</f>
        <v>8300</v>
      </c>
    </row>
  </sheetData>
  <phoneticPr fontId="0" type="noConversion"/>
  <pageMargins left="0.67" right="0.59" top="1.06" bottom="0.78" header="0.57999999999999996" footer="0.5"/>
  <pageSetup scale="90" orientation="portrait" horizontalDpi="360" verticalDpi="360" r:id="rId1"/>
  <headerFooter alignWithMargins="0">
    <oddHeader>&amp;C&amp;"Arial,Bold"&amp;24Codes Enforcement&amp;Rrev 04/26/17</oddHeader>
    <oddFooter>&amp;C&amp;"Helvetica,Bold"&amp;14 15</oddFooter>
  </headerFooter>
  <rowBreaks count="1" manualBreakCount="1">
    <brk id="1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3"/>
  <sheetViews>
    <sheetView zoomScaleNormal="100" workbookViewId="0" xr3:uid="{274F5AE0-5452-572F-8038-C13FFDA59D49}">
      <selection activeCell="D2" sqref="D2"/>
    </sheetView>
  </sheetViews>
  <sheetFormatPr defaultRowHeight="18"/>
  <cols>
    <col min="1" max="1" width="54.140625" style="13" customWidth="1"/>
    <col min="2" max="2" width="13.140625" style="13" bestFit="1" customWidth="1"/>
    <col min="3" max="3" width="12.42578125" style="13" bestFit="1" customWidth="1"/>
    <col min="4" max="4" width="14.28515625" style="13" customWidth="1"/>
    <col min="5" max="5" width="12.28515625" style="77" bestFit="1" customWidth="1"/>
    <col min="6" max="7" width="9.140625" style="13"/>
    <col min="8" max="8" width="16.42578125" style="13" bestFit="1" customWidth="1"/>
    <col min="9" max="9" width="10.7109375" style="13" bestFit="1" customWidth="1"/>
    <col min="10" max="16384" width="9.140625" style="13"/>
  </cols>
  <sheetData>
    <row r="1" spans="1:9" ht="20.25">
      <c r="A1" s="28"/>
      <c r="B1" s="78" t="s">
        <v>55</v>
      </c>
      <c r="C1" s="78" t="s">
        <v>56</v>
      </c>
      <c r="D1" s="78" t="s">
        <v>55</v>
      </c>
      <c r="E1" s="131" t="s">
        <v>97</v>
      </c>
    </row>
    <row r="2" spans="1:9" ht="20.25">
      <c r="A2" s="79"/>
      <c r="B2" s="11" t="s">
        <v>13</v>
      </c>
      <c r="C2" s="11" t="s">
        <v>13</v>
      </c>
      <c r="D2" s="78" t="s">
        <v>14</v>
      </c>
      <c r="E2" s="131" t="s">
        <v>98</v>
      </c>
    </row>
    <row r="3" spans="1:9" s="69" customFormat="1">
      <c r="A3" s="79"/>
      <c r="B3" s="79"/>
      <c r="C3" s="125" t="s">
        <v>58</v>
      </c>
      <c r="D3" s="79"/>
      <c r="E3" s="132"/>
    </row>
    <row r="4" spans="1:9" s="69" customFormat="1">
      <c r="A4" s="79"/>
    </row>
    <row r="5" spans="1:9" ht="20.100000000000001" customHeight="1">
      <c r="A5" s="282" t="s">
        <v>99</v>
      </c>
      <c r="B5" s="28"/>
      <c r="C5" s="28"/>
      <c r="D5" s="28"/>
      <c r="I5" s="104"/>
    </row>
    <row r="6" spans="1:9" ht="20.100000000000001" customHeight="1">
      <c r="A6" s="28" t="s">
        <v>100</v>
      </c>
      <c r="B6" s="16"/>
      <c r="C6" s="16"/>
      <c r="D6" s="16"/>
      <c r="E6" s="72"/>
    </row>
    <row r="7" spans="1:9" ht="20.100000000000001" customHeight="1">
      <c r="A7" s="28" t="s">
        <v>306</v>
      </c>
      <c r="B7" s="28">
        <v>8500</v>
      </c>
      <c r="C7" s="28">
        <v>8500</v>
      </c>
      <c r="D7" s="28">
        <v>8500</v>
      </c>
      <c r="E7" s="73">
        <f>PERCENTILE((D7-B7)/B7,1)</f>
        <v>0</v>
      </c>
    </row>
    <row r="8" spans="1:9" ht="20.100000000000001" customHeight="1">
      <c r="A8" s="28" t="s">
        <v>307</v>
      </c>
      <c r="B8" s="28">
        <v>30000</v>
      </c>
      <c r="C8" s="28">
        <v>30000</v>
      </c>
      <c r="D8" s="28">
        <v>30000</v>
      </c>
      <c r="E8" s="73">
        <f>PERCENTILE((D8-B8)/B8,1)</f>
        <v>0</v>
      </c>
    </row>
    <row r="9" spans="1:9" ht="20.100000000000001" customHeight="1">
      <c r="A9" s="28" t="s">
        <v>308</v>
      </c>
      <c r="B9" s="28">
        <v>1000</v>
      </c>
      <c r="C9" s="28">
        <v>1000</v>
      </c>
      <c r="D9" s="28">
        <v>1000</v>
      </c>
      <c r="E9" s="73">
        <f>PERCENTILE((D9-B9)/B9,1)</f>
        <v>0</v>
      </c>
    </row>
    <row r="10" spans="1:9" ht="20.100000000000001" customHeight="1">
      <c r="A10" s="28" t="s">
        <v>309</v>
      </c>
      <c r="B10" s="28">
        <v>1750</v>
      </c>
      <c r="C10" s="28">
        <v>1000</v>
      </c>
      <c r="D10" s="28">
        <v>1750</v>
      </c>
      <c r="E10" s="73">
        <f t="shared" ref="E10:E18" si="0">PERCENTILE((D10-B10)/B10,1)</f>
        <v>0</v>
      </c>
    </row>
    <row r="11" spans="1:9" ht="20.100000000000001" customHeight="1">
      <c r="A11" s="28" t="s">
        <v>310</v>
      </c>
      <c r="B11" s="28">
        <v>2500</v>
      </c>
      <c r="C11" s="28">
        <v>750</v>
      </c>
      <c r="D11" s="28">
        <v>2500</v>
      </c>
      <c r="E11" s="73">
        <f>PERCENTILE((D11-B11)/B11,1)</f>
        <v>0</v>
      </c>
    </row>
    <row r="12" spans="1:9" ht="20.100000000000001" customHeight="1">
      <c r="A12" s="28" t="s">
        <v>311</v>
      </c>
      <c r="B12" s="28">
        <v>500</v>
      </c>
      <c r="C12" s="28">
        <v>745</v>
      </c>
      <c r="D12" s="28">
        <v>500</v>
      </c>
      <c r="E12" s="73">
        <f t="shared" si="0"/>
        <v>0</v>
      </c>
    </row>
    <row r="13" spans="1:9" ht="20.100000000000001" customHeight="1">
      <c r="A13" s="28" t="s">
        <v>312</v>
      </c>
      <c r="B13" s="28">
        <v>15785</v>
      </c>
      <c r="C13" s="28">
        <v>6000</v>
      </c>
      <c r="D13" s="28">
        <v>16000</v>
      </c>
      <c r="E13" s="73">
        <f t="shared" si="0"/>
        <v>1.3620525815647768E-2</v>
      </c>
    </row>
    <row r="14" spans="1:9" ht="20.100000000000001" customHeight="1">
      <c r="A14" s="28" t="s">
        <v>313</v>
      </c>
      <c r="B14" s="28">
        <v>11583</v>
      </c>
      <c r="C14" s="28">
        <v>6000</v>
      </c>
      <c r="D14" s="28">
        <v>12000</v>
      </c>
      <c r="E14" s="73">
        <f t="shared" si="0"/>
        <v>3.6001036001035998E-2</v>
      </c>
    </row>
    <row r="15" spans="1:9" ht="20.100000000000001" customHeight="1">
      <c r="A15" s="28" t="s">
        <v>314</v>
      </c>
      <c r="B15" s="28">
        <v>8000</v>
      </c>
      <c r="C15" s="28">
        <v>8000</v>
      </c>
      <c r="D15" s="28">
        <v>8000</v>
      </c>
      <c r="E15" s="73">
        <f t="shared" si="0"/>
        <v>0</v>
      </c>
    </row>
    <row r="16" spans="1:9" ht="20.100000000000001" customHeight="1">
      <c r="A16" s="28" t="s">
        <v>315</v>
      </c>
      <c r="B16" s="28"/>
      <c r="C16" s="28"/>
      <c r="D16" s="28">
        <v>40000</v>
      </c>
      <c r="E16" s="73" t="s">
        <v>222</v>
      </c>
    </row>
    <row r="17" spans="1:8" ht="20.100000000000001" customHeight="1">
      <c r="A17" s="28" t="s">
        <v>316</v>
      </c>
      <c r="B17" s="313">
        <v>3600</v>
      </c>
      <c r="C17" s="313">
        <v>3600</v>
      </c>
      <c r="D17" s="313">
        <v>4100</v>
      </c>
      <c r="E17" s="73">
        <f t="shared" si="0"/>
        <v>0.1388888888888889</v>
      </c>
    </row>
    <row r="18" spans="1:8" ht="20.100000000000001" customHeight="1">
      <c r="A18" s="28" t="s">
        <v>317</v>
      </c>
      <c r="B18" s="28">
        <f>SUM(B7:B17)</f>
        <v>83218</v>
      </c>
      <c r="C18" s="28">
        <f>SUM(C7:C17)</f>
        <v>65595</v>
      </c>
      <c r="D18" s="28">
        <f>SUM(D7:D17)</f>
        <v>124350</v>
      </c>
      <c r="E18" s="73">
        <f t="shared" si="0"/>
        <v>0.49426806700473458</v>
      </c>
    </row>
    <row r="19" spans="1:8" ht="20.100000000000001" customHeight="1">
      <c r="A19" s="28" t="s">
        <v>120</v>
      </c>
      <c r="B19" s="28"/>
      <c r="C19" s="28" t="s">
        <v>5</v>
      </c>
      <c r="D19" s="28"/>
      <c r="E19" s="73" t="s">
        <v>5</v>
      </c>
    </row>
    <row r="20" spans="1:8" ht="20.100000000000001" customHeight="1" thickBot="1">
      <c r="A20" s="28" t="s">
        <v>318</v>
      </c>
      <c r="B20" s="35">
        <v>300000</v>
      </c>
      <c r="C20" s="35">
        <v>0</v>
      </c>
      <c r="D20" s="35">
        <v>300000</v>
      </c>
      <c r="E20" s="73"/>
    </row>
    <row r="21" spans="1:8" ht="20.100000000000001" customHeight="1">
      <c r="A21" s="16" t="s">
        <v>49</v>
      </c>
      <c r="B21" s="16">
        <f>SUM(B18:B20)</f>
        <v>383218</v>
      </c>
      <c r="C21" s="16">
        <f>SUM(C18:C20)</f>
        <v>65595</v>
      </c>
      <c r="D21" s="16">
        <f>SUM(D18:D20)</f>
        <v>424350</v>
      </c>
      <c r="E21" s="165">
        <f>PERCENTILE((D21-B21)/B21,1)</f>
        <v>0.10733316284725665</v>
      </c>
      <c r="H21" s="233"/>
    </row>
    <row r="22" spans="1:8" ht="20.100000000000001" customHeight="1">
      <c r="A22" s="16"/>
      <c r="B22" s="16"/>
      <c r="C22" s="16"/>
      <c r="D22" s="16"/>
      <c r="E22" s="165"/>
    </row>
    <row r="23" spans="1:8" ht="20.100000000000001" customHeight="1">
      <c r="A23" s="79" t="s">
        <v>124</v>
      </c>
      <c r="B23" s="16"/>
      <c r="C23" s="16"/>
      <c r="D23" s="16"/>
      <c r="E23" s="165"/>
    </row>
    <row r="24" spans="1:8" ht="20.100000000000001" customHeight="1">
      <c r="A24" s="32" t="s">
        <v>319</v>
      </c>
      <c r="B24" s="16">
        <v>150000</v>
      </c>
      <c r="C24" s="16">
        <v>0</v>
      </c>
      <c r="D24" s="16">
        <v>150000</v>
      </c>
      <c r="E24" s="165"/>
    </row>
    <row r="25" spans="1:8" ht="20.100000000000001" customHeight="1">
      <c r="A25" s="32" t="s">
        <v>320</v>
      </c>
      <c r="B25" s="16">
        <v>150000</v>
      </c>
      <c r="C25" s="16">
        <v>0</v>
      </c>
      <c r="D25" s="16">
        <v>150000</v>
      </c>
      <c r="E25" s="165"/>
    </row>
    <row r="26" spans="1:8" ht="20.100000000000001" customHeight="1" thickBot="1">
      <c r="A26" s="28" t="s">
        <v>130</v>
      </c>
      <c r="B26" s="31">
        <v>83218</v>
      </c>
      <c r="C26" s="31">
        <v>83218</v>
      </c>
      <c r="D26" s="35">
        <f>D21-D24-D25</f>
        <v>124350</v>
      </c>
      <c r="E26" s="73">
        <f>PERCENTILE((D26-B26)/B26,1)</f>
        <v>0.49426806700473458</v>
      </c>
    </row>
    <row r="27" spans="1:8" ht="20.100000000000001" customHeight="1">
      <c r="A27" s="23" t="s">
        <v>199</v>
      </c>
      <c r="B27" s="25">
        <f>SUM(B24:B26)</f>
        <v>383218</v>
      </c>
      <c r="C27" s="25">
        <f>SUM(C24:C26)</f>
        <v>83218</v>
      </c>
      <c r="D27" s="25">
        <f>D21</f>
        <v>424350</v>
      </c>
    </row>
    <row r="28" spans="1:8" ht="20.100000000000001" customHeight="1">
      <c r="B28" s="25" t="s">
        <v>5</v>
      </c>
      <c r="C28" s="25"/>
      <c r="D28" s="25"/>
    </row>
    <row r="29" spans="1:8" ht="20.100000000000001" customHeight="1" thickBot="1">
      <c r="A29" s="28"/>
      <c r="B29" s="133">
        <v>42916</v>
      </c>
      <c r="C29" s="31"/>
      <c r="D29" s="133">
        <v>43281</v>
      </c>
    </row>
    <row r="30" spans="1:8" ht="20.100000000000001" customHeight="1">
      <c r="A30" s="32" t="s">
        <v>321</v>
      </c>
      <c r="B30" s="10">
        <f>147963-150000+30000</f>
        <v>27963</v>
      </c>
      <c r="C30" s="28"/>
      <c r="D30" s="10">
        <f>+B30+D8</f>
        <v>57963</v>
      </c>
    </row>
    <row r="31" spans="1:8" ht="20.100000000000001" customHeight="1">
      <c r="A31" s="32" t="s">
        <v>322</v>
      </c>
      <c r="B31" s="10">
        <v>12750</v>
      </c>
      <c r="C31" s="28"/>
      <c r="D31" s="10">
        <f>+B31+D9</f>
        <v>13750</v>
      </c>
    </row>
    <row r="32" spans="1:8" ht="20.100000000000001" customHeight="1">
      <c r="D32" s="70"/>
    </row>
    <row r="33" spans="1:6" ht="20.100000000000001" customHeight="1">
      <c r="D33" s="70"/>
      <c r="E33" s="134"/>
    </row>
    <row r="34" spans="1:6" ht="20.100000000000001" customHeight="1">
      <c r="E34" s="134"/>
    </row>
    <row r="35" spans="1:6" s="80" customFormat="1" ht="20.100000000000001" customHeight="1">
      <c r="A35" s="13"/>
      <c r="B35" s="13"/>
      <c r="C35" s="13"/>
      <c r="D35" s="13"/>
      <c r="E35" s="77"/>
      <c r="F35" s="13"/>
    </row>
    <row r="36" spans="1:6" s="80" customFormat="1" ht="20.100000000000001" customHeight="1">
      <c r="A36" s="13"/>
      <c r="B36" s="28"/>
      <c r="C36" s="13"/>
      <c r="D36" s="13"/>
      <c r="E36" s="77"/>
      <c r="F36" s="13"/>
    </row>
    <row r="37" spans="1:6">
      <c r="B37" s="28"/>
    </row>
    <row r="38" spans="1:6">
      <c r="B38" s="28"/>
    </row>
    <row r="39" spans="1:6">
      <c r="B39" s="28"/>
    </row>
    <row r="40" spans="1:6">
      <c r="B40" s="28"/>
    </row>
    <row r="41" spans="1:6">
      <c r="B41" s="28"/>
    </row>
    <row r="42" spans="1:6">
      <c r="B42" s="105"/>
    </row>
    <row r="43" spans="1:6">
      <c r="A43" s="23"/>
      <c r="B43" s="28"/>
    </row>
  </sheetData>
  <phoneticPr fontId="0" type="noConversion"/>
  <pageMargins left="0.67" right="0.59" top="1.23" bottom="0.78" header="0.57999999999999996" footer="0.5"/>
  <pageSetup scale="88" orientation="portrait" horizontalDpi="360" verticalDpi="360" r:id="rId1"/>
  <headerFooter alignWithMargins="0">
    <oddHeader>&amp;C&amp;"Arial,Bold"&amp;24Georgetown Volunteer Fire Department&amp;Rrev 04/26/17</oddHeader>
    <oddFooter>&amp;C&amp;"Helvetica,Bold"&amp;14 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35"/>
  <sheetViews>
    <sheetView topLeftCell="A19" zoomScaleNormal="100" workbookViewId="0" xr3:uid="{33642244-9AC9-5136-AF77-195C889548CE}">
      <selection activeCell="D2" sqref="D2"/>
    </sheetView>
  </sheetViews>
  <sheetFormatPr defaultRowHeight="20.25"/>
  <cols>
    <col min="1" max="1" width="41.28515625" style="150" bestFit="1" customWidth="1"/>
    <col min="2" max="2" width="12" style="150" customWidth="1"/>
    <col min="3" max="3" width="12.140625" style="150" bestFit="1" customWidth="1"/>
    <col min="4" max="4" width="14.28515625" style="150" bestFit="1" customWidth="1"/>
    <col min="5" max="5" width="14.5703125" style="151" customWidth="1"/>
    <col min="6" max="16384" width="9.140625" style="91"/>
  </cols>
  <sheetData>
    <row r="1" spans="1:6" ht="21">
      <c r="A1" s="135"/>
      <c r="B1" s="136" t="s">
        <v>55</v>
      </c>
      <c r="C1" s="137" t="s">
        <v>56</v>
      </c>
      <c r="D1" s="137" t="s">
        <v>55</v>
      </c>
      <c r="E1" s="137" t="s">
        <v>97</v>
      </c>
      <c r="F1" s="97"/>
    </row>
    <row r="2" spans="1:6" s="81" customFormat="1" ht="21">
      <c r="A2" s="135"/>
      <c r="B2" s="11" t="s">
        <v>13</v>
      </c>
      <c r="C2" s="11" t="s">
        <v>13</v>
      </c>
      <c r="D2" s="78" t="s">
        <v>14</v>
      </c>
      <c r="E2" s="137" t="s">
        <v>98</v>
      </c>
      <c r="F2" s="98"/>
    </row>
    <row r="3" spans="1:6" s="81" customFormat="1" ht="21">
      <c r="A3" s="135"/>
      <c r="B3" s="139"/>
      <c r="C3" s="140" t="s">
        <v>58</v>
      </c>
      <c r="D3" s="138"/>
      <c r="E3" s="141"/>
      <c r="F3" s="98"/>
    </row>
    <row r="4" spans="1:6" ht="17.100000000000001" customHeight="1">
      <c r="A4" s="138" t="s">
        <v>99</v>
      </c>
      <c r="B4" s="142"/>
      <c r="C4" s="135"/>
      <c r="D4" s="135"/>
      <c r="E4" s="143"/>
      <c r="F4" s="97"/>
    </row>
    <row r="5" spans="1:6" ht="17.100000000000001" customHeight="1">
      <c r="A5" s="135" t="s">
        <v>100</v>
      </c>
      <c r="B5" s="144"/>
      <c r="C5" s="144"/>
      <c r="D5" s="144"/>
      <c r="E5" s="145"/>
      <c r="F5" s="97"/>
    </row>
    <row r="6" spans="1:6" ht="17.100000000000001" customHeight="1">
      <c r="A6" s="135" t="s">
        <v>323</v>
      </c>
      <c r="B6" s="144"/>
      <c r="C6" s="144"/>
      <c r="D6" s="144">
        <v>2000</v>
      </c>
      <c r="E6" s="145" t="s">
        <v>222</v>
      </c>
      <c r="F6" s="97"/>
    </row>
    <row r="7" spans="1:6" ht="17.100000000000001" customHeight="1">
      <c r="A7" s="135" t="s">
        <v>207</v>
      </c>
      <c r="B7" s="144">
        <v>500</v>
      </c>
      <c r="C7" s="266">
        <v>0</v>
      </c>
      <c r="D7" s="144">
        <v>350</v>
      </c>
      <c r="E7" s="307">
        <f>PERCENTILE((D7-B7)/B7,1)</f>
        <v>-0.3</v>
      </c>
      <c r="F7" s="97"/>
    </row>
    <row r="8" spans="1:6" ht="17.100000000000001" customHeight="1">
      <c r="A8" s="135" t="s">
        <v>324</v>
      </c>
      <c r="B8" s="144">
        <v>300</v>
      </c>
      <c r="C8" s="266">
        <v>300</v>
      </c>
      <c r="D8" s="144">
        <v>300</v>
      </c>
      <c r="E8" s="307">
        <f>PERCENTILE((D8-B8)/B8,1)</f>
        <v>0</v>
      </c>
      <c r="F8" s="97"/>
    </row>
    <row r="9" spans="1:6" ht="17.100000000000001" customHeight="1">
      <c r="A9" s="135" t="s">
        <v>325</v>
      </c>
      <c r="B9" s="144">
        <v>75</v>
      </c>
      <c r="C9" s="266">
        <v>75</v>
      </c>
      <c r="D9" s="144">
        <v>75</v>
      </c>
      <c r="E9" s="307">
        <f>PERCENTILE((D9-B9)/B9,1)</f>
        <v>0</v>
      </c>
      <c r="F9" s="97"/>
    </row>
    <row r="10" spans="1:6" ht="17.100000000000001" customHeight="1">
      <c r="A10" s="135" t="s">
        <v>326</v>
      </c>
      <c r="B10" s="144">
        <v>3400</v>
      </c>
      <c r="C10" s="266">
        <v>3354</v>
      </c>
      <c r="D10" s="144">
        <v>3400</v>
      </c>
      <c r="E10" s="307">
        <f>PERCENTILE((D10-B10)/B10,1)</f>
        <v>0</v>
      </c>
      <c r="F10" s="97"/>
    </row>
    <row r="11" spans="1:6" ht="17.100000000000001" customHeight="1">
      <c r="A11" s="135" t="s">
        <v>327</v>
      </c>
      <c r="B11" s="144">
        <v>2500</v>
      </c>
      <c r="C11" s="266">
        <v>2360</v>
      </c>
      <c r="D11" s="144">
        <v>1250</v>
      </c>
      <c r="E11" s="307">
        <f>PERCENTILE((D11-B11)/B11,1)</f>
        <v>-0.5</v>
      </c>
      <c r="F11" s="97"/>
    </row>
    <row r="12" spans="1:6" ht="17.100000000000001" customHeight="1">
      <c r="A12" s="135" t="s">
        <v>328</v>
      </c>
      <c r="B12" s="144">
        <v>3000</v>
      </c>
      <c r="C12" s="266">
        <v>7981</v>
      </c>
      <c r="D12" s="144">
        <v>3000</v>
      </c>
      <c r="E12" s="307">
        <f>SUM(D12-B12)/B12</f>
        <v>0</v>
      </c>
      <c r="F12" s="97"/>
    </row>
    <row r="13" spans="1:6" ht="17.100000000000001" customHeight="1">
      <c r="A13" s="135" t="s">
        <v>329</v>
      </c>
      <c r="B13" s="144">
        <v>300</v>
      </c>
      <c r="C13" s="266">
        <v>100</v>
      </c>
      <c r="D13" s="144">
        <v>225</v>
      </c>
      <c r="E13" s="307">
        <f>SUM(D13-B13)/B13</f>
        <v>-0.25</v>
      </c>
      <c r="F13" s="97"/>
    </row>
    <row r="14" spans="1:6" ht="17.100000000000001" customHeight="1" thickBot="1">
      <c r="A14" s="135" t="s">
        <v>330</v>
      </c>
      <c r="B14" s="146">
        <v>3000</v>
      </c>
      <c r="C14" s="146">
        <v>3000</v>
      </c>
      <c r="D14" s="146">
        <v>1500</v>
      </c>
      <c r="E14" s="307">
        <f>PERCENTILE((D14-B14)/B14,1)</f>
        <v>-0.5</v>
      </c>
      <c r="F14" s="97"/>
    </row>
    <row r="15" spans="1:6">
      <c r="A15" s="147" t="s">
        <v>223</v>
      </c>
      <c r="B15" s="148">
        <f>SUM(B7:B14)</f>
        <v>13075</v>
      </c>
      <c r="C15" s="144">
        <f>SUM(C7:C14)</f>
        <v>17170</v>
      </c>
      <c r="D15" s="144">
        <f>SUM(D5:D14)</f>
        <v>12100</v>
      </c>
      <c r="E15" s="307">
        <f>SUM(D15-B15)/B15</f>
        <v>-7.4569789674952203E-2</v>
      </c>
    </row>
    <row r="16" spans="1:6">
      <c r="A16" s="147"/>
      <c r="B16" s="148"/>
      <c r="C16" s="144"/>
      <c r="D16" s="144"/>
      <c r="E16" s="307"/>
    </row>
    <row r="17" spans="1:6">
      <c r="A17" s="149" t="s">
        <v>124</v>
      </c>
      <c r="B17" s="148"/>
      <c r="C17" s="144"/>
      <c r="D17" s="144"/>
      <c r="E17" s="307"/>
    </row>
    <row r="18" spans="1:6" ht="17.100000000000001" customHeight="1">
      <c r="A18" s="135" t="s">
        <v>130</v>
      </c>
      <c r="B18" s="144">
        <f>SUM(B7:B14)</f>
        <v>13075</v>
      </c>
      <c r="C18" s="144"/>
      <c r="D18" s="144">
        <f>SUM(D5:D14)</f>
        <v>12100</v>
      </c>
      <c r="E18" s="307">
        <f>SUM(D18-B18)/B18</f>
        <v>-7.4569789674952203E-2</v>
      </c>
      <c r="F18" s="97"/>
    </row>
    <row r="19" spans="1:6" s="153" customFormat="1">
      <c r="A19" s="150"/>
      <c r="B19" s="151"/>
      <c r="C19" s="151"/>
      <c r="D19" s="151"/>
      <c r="E19" s="308"/>
      <c r="F19" s="152"/>
    </row>
    <row r="20" spans="1:6" s="153" customFormat="1" ht="21" thickBot="1">
      <c r="A20" s="135" t="s">
        <v>331</v>
      </c>
      <c r="B20" s="154">
        <v>42916</v>
      </c>
      <c r="C20" s="143"/>
      <c r="D20" s="154">
        <v>43254</v>
      </c>
      <c r="E20" s="308"/>
      <c r="F20" s="152"/>
    </row>
    <row r="21" spans="1:6" s="153" customFormat="1">
      <c r="A21" s="150"/>
      <c r="B21" s="155">
        <v>26937</v>
      </c>
      <c r="C21" s="155"/>
      <c r="D21" s="155">
        <f>B21+D14</f>
        <v>28437</v>
      </c>
      <c r="E21" s="151"/>
      <c r="F21" s="152"/>
    </row>
    <row r="22" spans="1:6" s="153" customFormat="1">
      <c r="A22" s="150"/>
      <c r="B22" s="151"/>
      <c r="C22" s="151"/>
      <c r="D22" s="151"/>
      <c r="E22" s="151"/>
      <c r="F22" s="152"/>
    </row>
    <row r="23" spans="1:6" s="153" customFormat="1" ht="21" thickBot="1">
      <c r="A23" s="156" t="s">
        <v>332</v>
      </c>
      <c r="B23" s="157"/>
      <c r="C23" s="150" t="s">
        <v>274</v>
      </c>
      <c r="D23" s="157"/>
      <c r="E23" s="151"/>
      <c r="F23" s="152"/>
    </row>
    <row r="24" spans="1:6" s="153" customFormat="1">
      <c r="A24" s="135" t="s">
        <v>77</v>
      </c>
      <c r="B24" s="158">
        <v>12868</v>
      </c>
      <c r="C24" s="158"/>
      <c r="D24" s="158">
        <f>SUM(D29:D34)</f>
        <v>12127</v>
      </c>
      <c r="E24" s="151"/>
      <c r="F24" s="152"/>
    </row>
    <row r="25" spans="1:6" s="153" customFormat="1" ht="21" thickBot="1">
      <c r="A25" s="135" t="s">
        <v>333</v>
      </c>
      <c r="B25" s="159"/>
      <c r="C25" s="160"/>
      <c r="D25" s="159"/>
      <c r="E25" s="151"/>
      <c r="F25" s="152"/>
    </row>
    <row r="26" spans="1:6">
      <c r="A26" s="23" t="s">
        <v>49</v>
      </c>
      <c r="B26" s="28">
        <f>SUM(B24:B25)</f>
        <v>12868</v>
      </c>
      <c r="C26" s="28">
        <f>C24+C25</f>
        <v>0</v>
      </c>
      <c r="D26" s="28">
        <f>SUM(D24:D25)</f>
        <v>12127</v>
      </c>
      <c r="E26" s="308" t="s">
        <v>5</v>
      </c>
    </row>
    <row r="27" spans="1:6">
      <c r="A27" s="91"/>
      <c r="B27" s="91"/>
      <c r="C27" s="91"/>
      <c r="D27" s="91"/>
    </row>
    <row r="28" spans="1:6">
      <c r="A28" s="150" t="s">
        <v>334</v>
      </c>
      <c r="D28" s="161"/>
      <c r="F28" s="285"/>
    </row>
    <row r="29" spans="1:6">
      <c r="A29" s="91" t="s">
        <v>335</v>
      </c>
      <c r="B29" s="91"/>
      <c r="C29" s="91"/>
      <c r="D29" s="161">
        <f>500*14</f>
        <v>7000</v>
      </c>
      <c r="F29" s="264"/>
    </row>
    <row r="30" spans="1:6">
      <c r="A30" s="91" t="s">
        <v>336</v>
      </c>
      <c r="B30" s="91"/>
      <c r="C30" s="91"/>
      <c r="D30" s="102">
        <f>30*14</f>
        <v>420</v>
      </c>
      <c r="F30" s="264"/>
    </row>
    <row r="31" spans="1:6">
      <c r="A31" s="150" t="s">
        <v>337</v>
      </c>
      <c r="D31" s="102">
        <f>8*39</f>
        <v>312</v>
      </c>
      <c r="F31" s="264"/>
    </row>
    <row r="32" spans="1:6">
      <c r="A32" s="150" t="s">
        <v>338</v>
      </c>
      <c r="D32" s="161">
        <v>3627</v>
      </c>
      <c r="F32" s="264"/>
    </row>
    <row r="33" spans="1:6">
      <c r="A33" s="150" t="s">
        <v>339</v>
      </c>
      <c r="D33" s="162">
        <f>12*50</f>
        <v>600</v>
      </c>
      <c r="F33" s="264"/>
    </row>
    <row r="34" spans="1:6" ht="21" thickBot="1">
      <c r="A34" s="150" t="s">
        <v>340</v>
      </c>
      <c r="D34" s="163">
        <f>12*14</f>
        <v>168</v>
      </c>
      <c r="F34" s="264"/>
    </row>
    <row r="35" spans="1:6">
      <c r="D35" s="161">
        <f>SUM(D29:D34)</f>
        <v>12127</v>
      </c>
    </row>
  </sheetData>
  <phoneticPr fontId="0" type="noConversion"/>
  <pageMargins left="0.67" right="0.59" top="1.1200000000000001" bottom="0.78" header="0.57999999999999996" footer="0.5"/>
  <pageSetup scale="99" orientation="portrait" horizontalDpi="360" verticalDpi="360" r:id="rId1"/>
  <headerFooter alignWithMargins="0">
    <oddHeader>&amp;C&amp;"Arial,Bold"&amp;24Harbor Committee&amp;Rrev 04/26/17</oddHeader>
    <oddFooter>&amp;C&amp;"Helvetica,Bold"&amp;14 17</oddFooter>
  </headerFooter>
  <rowBreaks count="1" manualBreakCount="1">
    <brk id="22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47"/>
  <sheetViews>
    <sheetView zoomScaleNormal="100" workbookViewId="0" xr3:uid="{D624DF06-3800-545C-AC8D-BADC89115800}">
      <selection activeCell="D2" sqref="D2"/>
    </sheetView>
  </sheetViews>
  <sheetFormatPr defaultRowHeight="18"/>
  <cols>
    <col min="1" max="1" width="64.42578125" style="13" customWidth="1"/>
    <col min="2" max="2" width="12" style="13" bestFit="1" customWidth="1"/>
    <col min="3" max="3" width="14.7109375" style="13" customWidth="1"/>
    <col min="4" max="4" width="16" style="13" customWidth="1"/>
    <col min="5" max="5" width="17.42578125" style="70" customWidth="1"/>
    <col min="6" max="16384" width="9.140625" style="13"/>
  </cols>
  <sheetData>
    <row r="1" spans="1:6" ht="20.25">
      <c r="B1" s="11" t="s">
        <v>55</v>
      </c>
      <c r="C1" s="11" t="s">
        <v>56</v>
      </c>
      <c r="D1" s="11" t="s">
        <v>55</v>
      </c>
      <c r="E1" s="11" t="s">
        <v>97</v>
      </c>
    </row>
    <row r="2" spans="1:6" s="69" customFormat="1" ht="20.25">
      <c r="B2" s="11" t="s">
        <v>13</v>
      </c>
      <c r="C2" s="11" t="s">
        <v>13</v>
      </c>
      <c r="D2" s="173" t="s">
        <v>14</v>
      </c>
      <c r="E2" s="11" t="s">
        <v>98</v>
      </c>
    </row>
    <row r="3" spans="1:6" s="69" customFormat="1">
      <c r="B3" s="9"/>
      <c r="C3" s="76" t="s">
        <v>58</v>
      </c>
      <c r="D3" s="9"/>
      <c r="E3" s="9"/>
    </row>
    <row r="4" spans="1:6">
      <c r="A4" s="283" t="s">
        <v>99</v>
      </c>
    </row>
    <row r="5" spans="1:6">
      <c r="A5" s="13" t="s">
        <v>100</v>
      </c>
      <c r="B5" s="16"/>
      <c r="C5" s="16"/>
      <c r="D5" s="16"/>
      <c r="E5" s="77"/>
    </row>
    <row r="6" spans="1:6">
      <c r="A6" s="13" t="s">
        <v>341</v>
      </c>
      <c r="B6" s="16">
        <v>150</v>
      </c>
      <c r="C6" s="16">
        <v>0</v>
      </c>
      <c r="D6" s="16">
        <v>150</v>
      </c>
      <c r="E6" s="165">
        <f>PERCENTILE((D6-B6)/B6,1)</f>
        <v>0</v>
      </c>
    </row>
    <row r="7" spans="1:6">
      <c r="A7" s="13" t="s">
        <v>207</v>
      </c>
      <c r="B7" s="16">
        <v>600</v>
      </c>
      <c r="C7" s="16">
        <v>0</v>
      </c>
      <c r="D7" s="16">
        <v>600</v>
      </c>
      <c r="E7" s="165">
        <f t="shared" ref="E7:E18" si="0">PERCENTILE((D7-B7)/B7,1)</f>
        <v>0</v>
      </c>
    </row>
    <row r="8" spans="1:6" ht="17.25" customHeight="1">
      <c r="A8" s="13" t="s">
        <v>342</v>
      </c>
      <c r="B8" s="16">
        <v>1800</v>
      </c>
      <c r="C8" s="16">
        <v>1455</v>
      </c>
      <c r="D8" s="16">
        <v>400</v>
      </c>
      <c r="E8" s="165">
        <f t="shared" si="0"/>
        <v>-0.77777777777777779</v>
      </c>
    </row>
    <row r="9" spans="1:6">
      <c r="A9" s="13" t="s">
        <v>343</v>
      </c>
      <c r="B9" s="16">
        <v>200</v>
      </c>
      <c r="C9" s="16">
        <v>155</v>
      </c>
      <c r="D9" s="16">
        <v>200</v>
      </c>
      <c r="E9" s="165">
        <f t="shared" si="0"/>
        <v>0</v>
      </c>
    </row>
    <row r="10" spans="1:6">
      <c r="A10" s="13" t="s">
        <v>344</v>
      </c>
      <c r="B10" s="16">
        <v>2750</v>
      </c>
      <c r="C10" s="16">
        <v>2350</v>
      </c>
      <c r="D10" s="16">
        <v>3250</v>
      </c>
      <c r="E10" s="165">
        <f t="shared" si="0"/>
        <v>0.18181818181818182</v>
      </c>
    </row>
    <row r="11" spans="1:6">
      <c r="A11" s="13" t="s">
        <v>345</v>
      </c>
      <c r="B11" s="16">
        <v>8316</v>
      </c>
      <c r="C11" s="16">
        <v>7000</v>
      </c>
      <c r="D11" s="16">
        <v>8568</v>
      </c>
      <c r="E11" s="165">
        <f t="shared" si="0"/>
        <v>3.0303030303030304E-2</v>
      </c>
      <c r="F11" s="28"/>
    </row>
    <row r="12" spans="1:6">
      <c r="A12" s="13" t="s">
        <v>346</v>
      </c>
      <c r="B12" s="16"/>
      <c r="C12" s="16"/>
      <c r="D12" s="16">
        <v>4284</v>
      </c>
      <c r="E12" s="165" t="s">
        <v>222</v>
      </c>
      <c r="F12" s="28"/>
    </row>
    <row r="13" spans="1:6">
      <c r="A13" s="13" t="s">
        <v>347</v>
      </c>
      <c r="B13" s="16">
        <v>150</v>
      </c>
      <c r="C13" s="16">
        <v>0</v>
      </c>
      <c r="D13" s="16">
        <v>150</v>
      </c>
      <c r="E13" s="165">
        <f t="shared" si="0"/>
        <v>0</v>
      </c>
    </row>
    <row r="14" spans="1:6">
      <c r="A14" s="13" t="s">
        <v>348</v>
      </c>
      <c r="B14" s="16">
        <v>250</v>
      </c>
      <c r="C14" s="16">
        <v>1025</v>
      </c>
      <c r="D14" s="16">
        <v>250</v>
      </c>
      <c r="E14" s="165">
        <f>PERCENTILE((D14-B14)/B14,1)</f>
        <v>0</v>
      </c>
    </row>
    <row r="15" spans="1:6">
      <c r="A15" s="13" t="s">
        <v>349</v>
      </c>
      <c r="B15" s="16">
        <v>900</v>
      </c>
      <c r="C15" s="16">
        <v>1080</v>
      </c>
      <c r="D15" s="16">
        <v>900</v>
      </c>
      <c r="E15" s="165">
        <f t="shared" si="0"/>
        <v>0</v>
      </c>
    </row>
    <row r="16" spans="1:6">
      <c r="A16" s="13" t="s">
        <v>120</v>
      </c>
      <c r="B16" s="25" t="s">
        <v>5</v>
      </c>
      <c r="C16" s="25"/>
      <c r="D16" s="16"/>
      <c r="E16" s="165"/>
    </row>
    <row r="17" spans="1:6" hidden="1">
      <c r="A17" s="13" t="s">
        <v>350</v>
      </c>
      <c r="B17" s="25">
        <v>0</v>
      </c>
      <c r="C17" s="25"/>
      <c r="D17" s="16"/>
      <c r="E17" s="165" t="e">
        <f t="shared" si="0"/>
        <v>#DIV/0!</v>
      </c>
    </row>
    <row r="18" spans="1:6" ht="18.75" thickBot="1">
      <c r="A18" s="13" t="s">
        <v>351</v>
      </c>
      <c r="B18" s="31">
        <v>1800</v>
      </c>
      <c r="C18" s="31">
        <v>1000</v>
      </c>
      <c r="D18" s="31">
        <v>2300</v>
      </c>
      <c r="E18" s="165">
        <f t="shared" si="0"/>
        <v>0.27777777777777779</v>
      </c>
      <c r="F18" s="13" t="s">
        <v>5</v>
      </c>
    </row>
    <row r="19" spans="1:6">
      <c r="A19" s="23" t="s">
        <v>223</v>
      </c>
      <c r="B19" s="16">
        <f>SUM(B5:B18)</f>
        <v>16916</v>
      </c>
      <c r="C19" s="16">
        <f>SUM(C5:C18)</f>
        <v>14065</v>
      </c>
      <c r="D19" s="16">
        <f>SUM(D5:D18)</f>
        <v>21052</v>
      </c>
      <c r="E19" s="165">
        <f>(D19-B19)/B19</f>
        <v>0.24450224639394655</v>
      </c>
    </row>
    <row r="20" spans="1:6">
      <c r="A20" s="23"/>
      <c r="B20" s="16"/>
      <c r="C20" s="16"/>
      <c r="D20" s="16"/>
      <c r="E20" s="165"/>
    </row>
    <row r="21" spans="1:6">
      <c r="A21" s="90" t="s">
        <v>124</v>
      </c>
      <c r="B21" s="16"/>
      <c r="C21" s="16"/>
      <c r="D21" s="16"/>
      <c r="E21" s="165"/>
    </row>
    <row r="22" spans="1:6">
      <c r="A22" s="13" t="s">
        <v>130</v>
      </c>
      <c r="B22" s="16">
        <v>15449</v>
      </c>
      <c r="C22" s="16"/>
      <c r="D22" s="16">
        <f>+D19-D23-D24</f>
        <v>20852</v>
      </c>
      <c r="E22" s="165">
        <f>PERCENTILE((D22-B22)/B22,1)</f>
        <v>0.34973137419897726</v>
      </c>
    </row>
    <row r="23" spans="1:6">
      <c r="A23" s="13" t="s">
        <v>352</v>
      </c>
      <c r="B23" s="16">
        <v>200</v>
      </c>
      <c r="C23" s="16"/>
      <c r="D23" s="16">
        <v>200</v>
      </c>
      <c r="E23" s="165">
        <f>PERCENTILE((D23-B23)/B23,1)</f>
        <v>0</v>
      </c>
    </row>
    <row r="24" spans="1:6" ht="18.75" thickBot="1">
      <c r="A24" s="13" t="s">
        <v>127</v>
      </c>
      <c r="B24" s="31">
        <v>1267</v>
      </c>
      <c r="C24" s="25"/>
      <c r="D24" s="31">
        <v>0</v>
      </c>
      <c r="E24" s="165">
        <f>PERCENTILE((D24-B24)/B24,1)</f>
        <v>-1</v>
      </c>
    </row>
    <row r="25" spans="1:6">
      <c r="A25" s="23" t="s">
        <v>199</v>
      </c>
      <c r="B25" s="16">
        <f>SUM(B22:B24)</f>
        <v>16916</v>
      </c>
      <c r="C25" s="16"/>
      <c r="D25" s="16">
        <f>SUM(D22:D24)</f>
        <v>21052</v>
      </c>
      <c r="E25" s="77"/>
    </row>
    <row r="26" spans="1:6">
      <c r="B26" s="16"/>
      <c r="C26" s="16"/>
      <c r="D26" s="16"/>
      <c r="E26" s="77"/>
    </row>
    <row r="27" spans="1:6" ht="18" customHeight="1">
      <c r="B27" s="70" t="s">
        <v>5</v>
      </c>
      <c r="C27" s="13" t="s">
        <v>5</v>
      </c>
    </row>
    <row r="28" spans="1:6" ht="18.75" thickBot="1">
      <c r="A28" s="13" t="s">
        <v>353</v>
      </c>
      <c r="B28" s="154">
        <v>42916</v>
      </c>
      <c r="C28" s="246" t="s">
        <v>354</v>
      </c>
      <c r="D28" s="154">
        <v>43281</v>
      </c>
    </row>
    <row r="29" spans="1:6">
      <c r="B29" s="28">
        <v>0</v>
      </c>
      <c r="C29" s="28"/>
      <c r="D29" s="28">
        <f>B29-C29</f>
        <v>0</v>
      </c>
    </row>
    <row r="30" spans="1:6">
      <c r="A30" s="13" t="s">
        <v>5</v>
      </c>
      <c r="B30" s="28"/>
      <c r="D30" s="28"/>
    </row>
    <row r="31" spans="1:6" ht="18.75" thickBot="1">
      <c r="A31" s="13" t="s">
        <v>355</v>
      </c>
      <c r="B31" s="154">
        <v>42916</v>
      </c>
      <c r="C31" s="244" t="s">
        <v>354</v>
      </c>
      <c r="D31" s="154">
        <v>43281</v>
      </c>
    </row>
    <row r="32" spans="1:6">
      <c r="A32" s="13" t="s">
        <v>356</v>
      </c>
      <c r="B32" s="13">
        <v>829</v>
      </c>
      <c r="C32" s="13">
        <v>200</v>
      </c>
      <c r="D32" s="28">
        <f>B32-C32</f>
        <v>629</v>
      </c>
      <c r="E32" s="70" t="s">
        <v>5</v>
      </c>
    </row>
    <row r="34" spans="1:5">
      <c r="A34" s="13" t="s">
        <v>357</v>
      </c>
    </row>
    <row r="35" spans="1:5">
      <c r="A35" s="13" t="s">
        <v>358</v>
      </c>
    </row>
    <row r="36" spans="1:5">
      <c r="A36" s="13" t="s">
        <v>359</v>
      </c>
    </row>
    <row r="38" spans="1:5" ht="18.75" thickBot="1">
      <c r="A38" s="103" t="s">
        <v>360</v>
      </c>
    </row>
    <row r="39" spans="1:5">
      <c r="A39" s="13" t="s">
        <v>361</v>
      </c>
      <c r="B39" s="13">
        <v>3200</v>
      </c>
      <c r="D39" s="13">
        <v>3200</v>
      </c>
    </row>
    <row r="40" spans="1:5">
      <c r="A40" s="13" t="s">
        <v>362</v>
      </c>
      <c r="B40" s="13">
        <v>800</v>
      </c>
      <c r="D40" s="13">
        <v>800</v>
      </c>
    </row>
    <row r="41" spans="1:5">
      <c r="A41" s="13" t="s">
        <v>363</v>
      </c>
      <c r="B41" s="13">
        <v>100</v>
      </c>
      <c r="D41" s="13">
        <v>100</v>
      </c>
    </row>
    <row r="42" spans="1:5">
      <c r="A42" s="13" t="s">
        <v>364</v>
      </c>
      <c r="B42" s="13">
        <v>1050</v>
      </c>
      <c r="D42" s="13">
        <v>1400</v>
      </c>
    </row>
    <row r="43" spans="1:5">
      <c r="A43" s="13" t="s">
        <v>365</v>
      </c>
      <c r="B43" s="13">
        <v>300</v>
      </c>
      <c r="D43" s="13">
        <v>350</v>
      </c>
    </row>
    <row r="44" spans="1:5" ht="18.75" thickBot="1">
      <c r="A44" s="13" t="s">
        <v>366</v>
      </c>
      <c r="B44" s="103">
        <v>1800</v>
      </c>
      <c r="C44" s="103"/>
      <c r="D44" s="103">
        <v>2250</v>
      </c>
    </row>
    <row r="45" spans="1:5">
      <c r="A45" s="23" t="s">
        <v>49</v>
      </c>
      <c r="B45" s="13">
        <f>SUM(B39:B44)</f>
        <v>7250</v>
      </c>
      <c r="C45" s="13">
        <f>SUM(C39:C44)</f>
        <v>0</v>
      </c>
      <c r="D45" s="13">
        <f>SUM(D39:D44)</f>
        <v>8100</v>
      </c>
    </row>
    <row r="46" spans="1:5">
      <c r="A46" s="23"/>
    </row>
    <row r="47" spans="1:5">
      <c r="A47" s="13" t="s">
        <v>367</v>
      </c>
      <c r="B47" s="13">
        <v>0</v>
      </c>
      <c r="D47" s="13">
        <v>0</v>
      </c>
      <c r="E47" s="70" t="s">
        <v>5</v>
      </c>
    </row>
  </sheetData>
  <phoneticPr fontId="0" type="noConversion"/>
  <pageMargins left="0.67" right="0.59" top="1.93" bottom="0.78" header="0.57999999999999996" footer="0.5"/>
  <pageSetup scale="73" orientation="portrait" horizontalDpi="360" verticalDpi="360" r:id="rId1"/>
  <headerFooter alignWithMargins="0">
    <oddHeader>&amp;C&amp;"Arial,Bold"&amp;24Shellfish Conservation Committee&amp;Rrev 04/28/17</oddHeader>
    <oddFooter>&amp;C&amp;"Helvetica,Bold"&amp;14 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33"/>
  <sheetViews>
    <sheetView topLeftCell="A11" zoomScaleNormal="100" workbookViewId="0" xr3:uid="{11A3ACCB-1F19-5AC9-A611-4158731A345D}">
      <selection activeCell="D2" sqref="D2"/>
    </sheetView>
  </sheetViews>
  <sheetFormatPr defaultRowHeight="18"/>
  <cols>
    <col min="1" max="1" width="57.140625" style="13" bestFit="1" customWidth="1"/>
    <col min="2" max="2" width="11.42578125" style="13" bestFit="1" customWidth="1"/>
    <col min="3" max="3" width="14.85546875" style="13" bestFit="1" customWidth="1"/>
    <col min="4" max="4" width="12.5703125" style="13" bestFit="1" customWidth="1"/>
    <col min="5" max="5" width="13" style="70" customWidth="1"/>
    <col min="6" max="16384" width="9.140625" style="13"/>
  </cols>
  <sheetData>
    <row r="1" spans="1:6" ht="20.25">
      <c r="B1" s="11" t="s">
        <v>55</v>
      </c>
      <c r="C1" s="11" t="s">
        <v>56</v>
      </c>
      <c r="D1" s="11" t="s">
        <v>55</v>
      </c>
      <c r="E1" s="11" t="s">
        <v>97</v>
      </c>
    </row>
    <row r="2" spans="1:6" s="69" customFormat="1" ht="20.25">
      <c r="A2" s="267"/>
      <c r="B2" s="11" t="s">
        <v>13</v>
      </c>
      <c r="C2" s="11" t="s">
        <v>13</v>
      </c>
      <c r="D2" s="173" t="s">
        <v>14</v>
      </c>
      <c r="E2" s="11" t="s">
        <v>98</v>
      </c>
    </row>
    <row r="3" spans="1:6" s="69" customFormat="1">
      <c r="A3" s="267"/>
      <c r="B3" s="9"/>
      <c r="C3" s="164" t="s">
        <v>58</v>
      </c>
      <c r="D3" s="9"/>
      <c r="E3" s="9"/>
    </row>
    <row r="4" spans="1:6">
      <c r="A4" s="69" t="s">
        <v>99</v>
      </c>
    </row>
    <row r="5" spans="1:6">
      <c r="A5" s="13" t="s">
        <v>100</v>
      </c>
      <c r="B5" s="16"/>
      <c r="C5" s="16"/>
      <c r="D5" s="16"/>
    </row>
    <row r="6" spans="1:6">
      <c r="A6" s="13" t="s">
        <v>207</v>
      </c>
      <c r="B6" s="28">
        <v>2000</v>
      </c>
      <c r="C6" s="16">
        <v>0</v>
      </c>
      <c r="D6" s="28">
        <v>2000</v>
      </c>
      <c r="E6" s="165">
        <f t="shared" ref="E6:E17" si="0">PERCENTILE((D6-B6)/B6,1)</f>
        <v>0</v>
      </c>
    </row>
    <row r="7" spans="1:6">
      <c r="A7" s="13" t="s">
        <v>368</v>
      </c>
      <c r="B7" s="28">
        <v>2000</v>
      </c>
      <c r="C7" s="16">
        <v>2000</v>
      </c>
      <c r="D7" s="28">
        <v>2000</v>
      </c>
      <c r="E7" s="165">
        <f>PERCENTILE((D7-B7)/B7,1)</f>
        <v>0</v>
      </c>
    </row>
    <row r="8" spans="1:6">
      <c r="A8" s="13" t="s">
        <v>369</v>
      </c>
      <c r="B8" s="28">
        <v>3000</v>
      </c>
      <c r="C8" s="16">
        <v>2100</v>
      </c>
      <c r="D8" s="28">
        <v>3000</v>
      </c>
      <c r="E8" s="165">
        <f t="shared" si="0"/>
        <v>0</v>
      </c>
      <c r="F8" s="13" t="s">
        <v>5</v>
      </c>
    </row>
    <row r="9" spans="1:6">
      <c r="A9" s="13" t="s">
        <v>370</v>
      </c>
      <c r="B9" s="28">
        <v>450</v>
      </c>
      <c r="C9" s="16">
        <v>429</v>
      </c>
      <c r="D9" s="28">
        <v>450</v>
      </c>
      <c r="E9" s="165">
        <f t="shared" si="0"/>
        <v>0</v>
      </c>
    </row>
    <row r="10" spans="1:6">
      <c r="A10" s="13" t="s">
        <v>371</v>
      </c>
      <c r="B10" s="28">
        <v>5000</v>
      </c>
      <c r="C10" s="16">
        <v>4750</v>
      </c>
      <c r="D10" s="28">
        <v>5000</v>
      </c>
      <c r="E10" s="165">
        <f t="shared" si="0"/>
        <v>0</v>
      </c>
    </row>
    <row r="11" spans="1:6">
      <c r="A11" s="13" t="s">
        <v>372</v>
      </c>
      <c r="B11" s="28">
        <v>600</v>
      </c>
      <c r="C11" s="16">
        <v>550</v>
      </c>
      <c r="D11" s="28">
        <v>600</v>
      </c>
      <c r="E11" s="165">
        <f t="shared" si="0"/>
        <v>0</v>
      </c>
    </row>
    <row r="12" spans="1:6">
      <c r="A12" s="13" t="s">
        <v>373</v>
      </c>
      <c r="B12" s="28">
        <v>500</v>
      </c>
      <c r="C12" s="16">
        <v>0</v>
      </c>
      <c r="D12" s="28">
        <v>500</v>
      </c>
      <c r="E12" s="165">
        <f t="shared" si="0"/>
        <v>0</v>
      </c>
    </row>
    <row r="13" spans="1:6">
      <c r="A13" s="13" t="s">
        <v>300</v>
      </c>
      <c r="B13" s="28">
        <v>200</v>
      </c>
      <c r="C13" s="16">
        <v>50</v>
      </c>
      <c r="D13" s="28">
        <v>200</v>
      </c>
      <c r="E13" s="165">
        <f t="shared" si="0"/>
        <v>0</v>
      </c>
    </row>
    <row r="14" spans="1:6">
      <c r="A14" s="13" t="s">
        <v>374</v>
      </c>
      <c r="B14" s="28">
        <v>38000</v>
      </c>
      <c r="C14" s="16">
        <v>32170</v>
      </c>
      <c r="D14" s="28">
        <v>38000</v>
      </c>
      <c r="E14" s="165">
        <f t="shared" si="0"/>
        <v>0</v>
      </c>
    </row>
    <row r="15" spans="1:6">
      <c r="A15" s="13" t="s">
        <v>165</v>
      </c>
      <c r="B15" s="28">
        <v>600</v>
      </c>
      <c r="C15" s="16">
        <v>500</v>
      </c>
      <c r="D15" s="28">
        <v>600</v>
      </c>
      <c r="E15" s="165">
        <f t="shared" si="0"/>
        <v>0</v>
      </c>
    </row>
    <row r="16" spans="1:6">
      <c r="A16" s="13" t="s">
        <v>375</v>
      </c>
      <c r="B16" s="28"/>
      <c r="C16" s="16"/>
      <c r="D16" s="28"/>
      <c r="E16" s="165"/>
    </row>
    <row r="17" spans="1:7">
      <c r="A17" s="13" t="s">
        <v>376</v>
      </c>
      <c r="B17" s="28">
        <v>90000</v>
      </c>
      <c r="C17" s="16">
        <v>72000</v>
      </c>
      <c r="D17" s="28">
        <v>90000</v>
      </c>
      <c r="E17" s="165">
        <f t="shared" si="0"/>
        <v>0</v>
      </c>
    </row>
    <row r="18" spans="1:7">
      <c r="A18" s="13" t="s">
        <v>377</v>
      </c>
      <c r="B18" s="28">
        <v>6000</v>
      </c>
      <c r="C18" s="16">
        <v>5500</v>
      </c>
      <c r="D18" s="28">
        <v>6000</v>
      </c>
      <c r="E18" s="165">
        <f>PERCENTILE((D18-B18)/B18,1)</f>
        <v>0</v>
      </c>
    </row>
    <row r="19" spans="1:7">
      <c r="A19" s="13" t="s">
        <v>378</v>
      </c>
      <c r="B19" s="28">
        <v>200</v>
      </c>
      <c r="C19" s="16">
        <v>223</v>
      </c>
      <c r="D19" s="28">
        <v>500</v>
      </c>
      <c r="E19" s="165">
        <f>PERCENTILE((D19-B19)/B19,1)</f>
        <v>1.5</v>
      </c>
    </row>
    <row r="20" spans="1:7">
      <c r="A20" s="13" t="s">
        <v>379</v>
      </c>
      <c r="B20" s="28">
        <v>2500</v>
      </c>
      <c r="C20" s="16">
        <v>1600</v>
      </c>
      <c r="D20" s="28">
        <v>2500</v>
      </c>
      <c r="E20" s="165">
        <f>PERCENTILE((D20-B20)/B20,1)</f>
        <v>0</v>
      </c>
    </row>
    <row r="21" spans="1:7">
      <c r="A21" s="13" t="s">
        <v>120</v>
      </c>
      <c r="B21" s="28"/>
      <c r="C21" s="25"/>
      <c r="D21" s="28"/>
      <c r="E21" s="165"/>
    </row>
    <row r="22" spans="1:7" ht="18.75" thickBot="1">
      <c r="A22" s="13" t="s">
        <v>380</v>
      </c>
      <c r="B22" s="35">
        <v>4000</v>
      </c>
      <c r="C22" s="31">
        <v>0</v>
      </c>
      <c r="D22" s="35">
        <v>0</v>
      </c>
      <c r="E22" s="295">
        <f>PERCENTILE((D22-B22)/B22,1)</f>
        <v>-1</v>
      </c>
    </row>
    <row r="23" spans="1:7">
      <c r="A23" s="23" t="s">
        <v>223</v>
      </c>
      <c r="B23" s="16">
        <f>SUM(B5:B22)</f>
        <v>155050</v>
      </c>
      <c r="C23" s="16">
        <f>SUM(C5:C22)</f>
        <v>121872</v>
      </c>
      <c r="D23" s="16">
        <f>SUM(D4:D22)</f>
        <v>151350</v>
      </c>
      <c r="E23" s="165">
        <f>PERCENTILE((D23-B23)/B23,1)</f>
        <v>-2.3863269912931313E-2</v>
      </c>
    </row>
    <row r="24" spans="1:7">
      <c r="A24" s="23"/>
      <c r="B24" s="16"/>
      <c r="C24" s="16"/>
      <c r="D24" s="16"/>
      <c r="E24" s="165"/>
      <c r="G24" s="104"/>
    </row>
    <row r="25" spans="1:7">
      <c r="A25" s="69" t="s">
        <v>124</v>
      </c>
      <c r="B25" s="16"/>
      <c r="C25" s="16"/>
      <c r="D25" s="16"/>
      <c r="E25" s="165"/>
    </row>
    <row r="26" spans="1:7">
      <c r="A26" s="104" t="s">
        <v>381</v>
      </c>
      <c r="B26" s="16">
        <v>0</v>
      </c>
      <c r="C26" s="16"/>
      <c r="D26" s="16">
        <v>0</v>
      </c>
      <c r="E26" s="165"/>
    </row>
    <row r="27" spans="1:7">
      <c r="A27" s="13" t="s">
        <v>265</v>
      </c>
      <c r="B27" s="166">
        <f>B23-B26</f>
        <v>155050</v>
      </c>
      <c r="C27" s="166"/>
      <c r="D27" s="166">
        <f>D23-D26</f>
        <v>151350</v>
      </c>
      <c r="E27" s="165">
        <f>PERCENTILE((D27-B27)/B27,1)</f>
        <v>-2.3863269912931313E-2</v>
      </c>
    </row>
    <row r="28" spans="1:7">
      <c r="A28" s="23" t="s">
        <v>199</v>
      </c>
      <c r="B28" s="16">
        <f>SUM(B26:B27)</f>
        <v>155050</v>
      </c>
      <c r="C28" s="16"/>
      <c r="D28" s="16">
        <f>SUM(D26:D27)</f>
        <v>151350</v>
      </c>
      <c r="E28" s="165">
        <f>PERCENTILE((D28-B28)/B28,1)</f>
        <v>-2.3863269912931313E-2</v>
      </c>
    </row>
    <row r="29" spans="1:7">
      <c r="A29" s="69"/>
      <c r="B29" s="16"/>
      <c r="C29" s="16"/>
      <c r="D29" s="16"/>
      <c r="E29" s="165"/>
    </row>
    <row r="30" spans="1:7" ht="18.75" thickBot="1">
      <c r="B30" s="133">
        <v>42916</v>
      </c>
      <c r="C30" s="23"/>
      <c r="D30" s="133">
        <v>43281</v>
      </c>
      <c r="E30" s="165"/>
    </row>
    <row r="31" spans="1:7">
      <c r="A31" s="13" t="s">
        <v>382</v>
      </c>
      <c r="B31" s="16">
        <v>31050</v>
      </c>
      <c r="C31" s="16"/>
      <c r="D31" s="16">
        <f>SUM(B31,D7)</f>
        <v>33050</v>
      </c>
      <c r="E31" s="165"/>
    </row>
    <row r="32" spans="1:7">
      <c r="B32" s="28"/>
      <c r="C32" s="28"/>
      <c r="D32" s="28"/>
      <c r="E32" s="77"/>
    </row>
    <row r="33" spans="1:1">
      <c r="A33" s="13" t="s">
        <v>5</v>
      </c>
    </row>
  </sheetData>
  <phoneticPr fontId="0" type="noConversion"/>
  <pageMargins left="0.67" right="0.59" top="1.23" bottom="0.78" header="0.57999999999999996" footer="0.5"/>
  <pageSetup scale="79" orientation="portrait" horizontalDpi="360" verticalDpi="360" r:id="rId1"/>
  <headerFooter alignWithMargins="0">
    <oddHeader>&amp;C&amp;"Arial,Bold"&amp;24Solid Waste Management
&amp;Rrev 04/26/17</oddHeader>
    <oddFooter>&amp;C&amp;"Helvetica,Bold"&amp;14 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37"/>
  <sheetViews>
    <sheetView topLeftCell="A10" zoomScaleNormal="100" workbookViewId="0" xr3:uid="{F1CDC194-CB96-5A2D-8E84-222F42300CFA}">
      <selection activeCell="D2" sqref="D2"/>
    </sheetView>
  </sheetViews>
  <sheetFormatPr defaultColWidth="8.85546875" defaultRowHeight="12.75"/>
  <cols>
    <col min="1" max="1" width="55.42578125" customWidth="1"/>
    <col min="2" max="2" width="14.5703125" customWidth="1"/>
    <col min="3" max="3" width="13.5703125" customWidth="1"/>
    <col min="4" max="4" width="13.28515625" customWidth="1"/>
    <col min="5" max="5" width="18" customWidth="1"/>
  </cols>
  <sheetData>
    <row r="1" spans="1:5" ht="20.25">
      <c r="A1" s="13"/>
      <c r="B1" s="78" t="s">
        <v>55</v>
      </c>
      <c r="C1" s="78" t="s">
        <v>56</v>
      </c>
      <c r="D1" s="78" t="s">
        <v>55</v>
      </c>
      <c r="E1" s="11" t="s">
        <v>97</v>
      </c>
    </row>
    <row r="2" spans="1:5" ht="20.25">
      <c r="A2" s="69"/>
      <c r="B2" s="11" t="s">
        <v>13</v>
      </c>
      <c r="C2" s="11" t="s">
        <v>13</v>
      </c>
      <c r="D2" s="78" t="s">
        <v>14</v>
      </c>
      <c r="E2" s="11" t="s">
        <v>98</v>
      </c>
    </row>
    <row r="3" spans="1:5" ht="18">
      <c r="A3" s="69"/>
      <c r="B3" s="79"/>
      <c r="C3" s="125" t="s">
        <v>58</v>
      </c>
      <c r="D3" s="124"/>
      <c r="E3" s="13"/>
    </row>
    <row r="4" spans="1:5" ht="18">
      <c r="A4" s="69" t="s">
        <v>99</v>
      </c>
      <c r="B4" s="28"/>
      <c r="C4" s="28"/>
      <c r="D4" s="28"/>
      <c r="E4" s="13"/>
    </row>
    <row r="5" spans="1:5" ht="18">
      <c r="A5" s="13" t="s">
        <v>383</v>
      </c>
      <c r="B5" s="16"/>
      <c r="C5" s="16"/>
      <c r="D5" s="16"/>
      <c r="E5" s="77"/>
    </row>
    <row r="6" spans="1:5" ht="18">
      <c r="A6" s="13" t="s">
        <v>384</v>
      </c>
      <c r="B6" s="16">
        <v>500</v>
      </c>
      <c r="C6" s="16">
        <v>0</v>
      </c>
      <c r="D6" s="16">
        <v>500</v>
      </c>
      <c r="E6" s="165">
        <f>PERCENTILE((D6-B6)/B6,1)</f>
        <v>0</v>
      </c>
    </row>
    <row r="7" spans="1:5" ht="18">
      <c r="A7" s="13" t="s">
        <v>385</v>
      </c>
      <c r="C7" s="16"/>
      <c r="E7" s="165"/>
    </row>
    <row r="8" spans="1:5" ht="18">
      <c r="A8" s="13" t="s">
        <v>386</v>
      </c>
      <c r="B8" s="16"/>
      <c r="C8" s="16"/>
      <c r="D8" s="16"/>
      <c r="E8" s="165"/>
    </row>
    <row r="9" spans="1:5" ht="18">
      <c r="A9" s="13" t="s">
        <v>387</v>
      </c>
      <c r="B9" s="16">
        <v>24000</v>
      </c>
      <c r="C9" s="16">
        <v>30000</v>
      </c>
      <c r="D9" s="16">
        <v>24000</v>
      </c>
      <c r="E9" s="165">
        <f t="shared" ref="E9:E15" si="0">PERCENTILE((D9-B9)/B9,1)</f>
        <v>0</v>
      </c>
    </row>
    <row r="10" spans="1:5" ht="18">
      <c r="A10" s="13" t="s">
        <v>388</v>
      </c>
      <c r="B10" s="16">
        <v>18000</v>
      </c>
      <c r="C10" s="16">
        <v>5000</v>
      </c>
      <c r="D10" s="16">
        <v>18000</v>
      </c>
      <c r="E10" s="165">
        <f t="shared" si="0"/>
        <v>0</v>
      </c>
    </row>
    <row r="11" spans="1:5" ht="18">
      <c r="A11" s="13" t="s">
        <v>389</v>
      </c>
      <c r="B11" s="16">
        <v>8100</v>
      </c>
      <c r="C11" s="16">
        <v>7750</v>
      </c>
      <c r="D11" s="16">
        <v>8100</v>
      </c>
      <c r="E11" s="165">
        <f t="shared" si="0"/>
        <v>0</v>
      </c>
    </row>
    <row r="12" spans="1:5" ht="18">
      <c r="A12" s="13" t="s">
        <v>390</v>
      </c>
      <c r="B12" s="16">
        <v>5000</v>
      </c>
      <c r="C12" s="16">
        <v>0</v>
      </c>
      <c r="D12" s="16">
        <v>5000</v>
      </c>
      <c r="E12" s="165">
        <f t="shared" si="0"/>
        <v>0</v>
      </c>
    </row>
    <row r="13" spans="1:5" ht="18">
      <c r="A13" s="13" t="s">
        <v>391</v>
      </c>
      <c r="B13" s="16">
        <v>15000</v>
      </c>
      <c r="C13" s="25">
        <v>1000</v>
      </c>
      <c r="D13" s="16">
        <v>15000</v>
      </c>
      <c r="E13" s="165">
        <f t="shared" si="0"/>
        <v>0</v>
      </c>
    </row>
    <row r="14" spans="1:5" ht="18.75" thickBot="1">
      <c r="A14" s="13" t="s">
        <v>392</v>
      </c>
      <c r="B14" s="31">
        <v>25000</v>
      </c>
      <c r="C14" s="31">
        <v>25000</v>
      </c>
      <c r="D14" s="31">
        <v>75000</v>
      </c>
      <c r="E14" s="165">
        <f t="shared" si="0"/>
        <v>2</v>
      </c>
    </row>
    <row r="15" spans="1:5" ht="18">
      <c r="A15" s="13" t="s">
        <v>393</v>
      </c>
      <c r="B15" s="28">
        <f>SUM(B6:B14)</f>
        <v>95600</v>
      </c>
      <c r="C15" s="16">
        <f>SUM(C6:C14)</f>
        <v>68750</v>
      </c>
      <c r="D15" s="28">
        <f>SUM(D6:D14)</f>
        <v>145600</v>
      </c>
      <c r="E15" s="165">
        <f t="shared" si="0"/>
        <v>0.52301255230125521</v>
      </c>
    </row>
    <row r="16" spans="1:5" ht="18">
      <c r="A16" s="28"/>
      <c r="B16" s="25" t="s">
        <v>5</v>
      </c>
      <c r="C16" s="25"/>
      <c r="D16" s="25" t="s">
        <v>5</v>
      </c>
      <c r="E16" s="165"/>
    </row>
    <row r="17" spans="1:6" ht="18">
      <c r="A17" s="13" t="s">
        <v>120</v>
      </c>
      <c r="B17" s="25"/>
      <c r="C17" s="25"/>
      <c r="D17" s="25"/>
      <c r="E17" s="165"/>
    </row>
    <row r="18" spans="1:6" ht="18">
      <c r="A18" s="13" t="s">
        <v>394</v>
      </c>
      <c r="B18" s="25"/>
      <c r="C18" s="25"/>
      <c r="D18" s="25"/>
      <c r="E18" s="165"/>
    </row>
    <row r="19" spans="1:6" ht="18">
      <c r="A19" s="13" t="s">
        <v>395</v>
      </c>
      <c r="B19" s="25">
        <v>0</v>
      </c>
      <c r="C19" s="25">
        <v>0</v>
      </c>
      <c r="D19" s="25">
        <v>80000</v>
      </c>
      <c r="E19" s="165" t="s">
        <v>168</v>
      </c>
    </row>
    <row r="20" spans="1:6" ht="18">
      <c r="A20" s="13" t="s">
        <v>396</v>
      </c>
      <c r="B20" s="25">
        <v>100000</v>
      </c>
      <c r="C20" s="25">
        <v>89000</v>
      </c>
      <c r="D20" s="25">
        <v>0</v>
      </c>
      <c r="E20" s="165">
        <f t="shared" ref="E20:E24" si="1">PERCENTILE((D20-B20)/B20,1)</f>
        <v>-1</v>
      </c>
    </row>
    <row r="21" spans="1:6" ht="18">
      <c r="A21" s="13" t="s">
        <v>397</v>
      </c>
      <c r="B21" s="25">
        <v>16400</v>
      </c>
      <c r="C21" s="25">
        <v>16400</v>
      </c>
      <c r="D21" s="25">
        <v>0</v>
      </c>
      <c r="E21" s="165">
        <f t="shared" si="1"/>
        <v>-1</v>
      </c>
    </row>
    <row r="22" spans="1:6" ht="18">
      <c r="A22" s="13" t="s">
        <v>398</v>
      </c>
      <c r="B22" s="25">
        <v>0</v>
      </c>
      <c r="C22" s="25">
        <v>50000</v>
      </c>
      <c r="D22" s="25"/>
      <c r="E22" s="165" t="s">
        <v>168</v>
      </c>
    </row>
    <row r="23" spans="1:6" ht="18">
      <c r="A23" s="13" t="s">
        <v>399</v>
      </c>
      <c r="B23" s="25">
        <v>48000</v>
      </c>
      <c r="C23" s="25">
        <v>0</v>
      </c>
      <c r="D23" s="25">
        <v>48000</v>
      </c>
      <c r="E23" s="165">
        <f t="shared" si="1"/>
        <v>0</v>
      </c>
    </row>
    <row r="24" spans="1:6" ht="18">
      <c r="A24" s="13" t="s">
        <v>400</v>
      </c>
      <c r="B24" s="25">
        <v>44000</v>
      </c>
      <c r="C24" s="25">
        <v>0</v>
      </c>
      <c r="D24" s="25">
        <v>44000</v>
      </c>
      <c r="E24" s="165">
        <f t="shared" si="1"/>
        <v>0</v>
      </c>
    </row>
    <row r="25" spans="1:6" ht="18">
      <c r="A25" s="13" t="s">
        <v>401</v>
      </c>
      <c r="B25" s="25">
        <v>55000</v>
      </c>
      <c r="C25" s="25">
        <v>55000</v>
      </c>
      <c r="D25" s="25">
        <v>0</v>
      </c>
      <c r="E25" s="165">
        <f>PERCENTILE((D25-B25)/B25,1)</f>
        <v>-1</v>
      </c>
    </row>
    <row r="26" spans="1:6" ht="18.75" thickBot="1">
      <c r="A26" s="13" t="s">
        <v>402</v>
      </c>
      <c r="B26" s="31">
        <v>0</v>
      </c>
      <c r="C26" s="31">
        <v>0</v>
      </c>
      <c r="D26" s="31">
        <v>51600</v>
      </c>
      <c r="E26" s="165" t="s">
        <v>168</v>
      </c>
      <c r="F26" s="247"/>
    </row>
    <row r="27" spans="1:6" ht="18">
      <c r="A27" s="13" t="s">
        <v>403</v>
      </c>
      <c r="B27" s="25">
        <f>SUM(B18:B26)</f>
        <v>263400</v>
      </c>
      <c r="C27" s="25">
        <f>SUM(C18:C26)</f>
        <v>210400</v>
      </c>
      <c r="D27" s="25">
        <f>SUM(D18:D26)</f>
        <v>223600</v>
      </c>
      <c r="E27" s="165">
        <f>PERCENTILE((D27-B27)/B27,1)</f>
        <v>-0.15110098709187547</v>
      </c>
    </row>
    <row r="28" spans="1:6" ht="9" customHeight="1">
      <c r="A28" s="13"/>
      <c r="B28" s="25"/>
      <c r="C28" s="25"/>
      <c r="D28" s="25"/>
      <c r="E28" s="309"/>
    </row>
    <row r="29" spans="1:6" ht="18">
      <c r="A29" s="23" t="s">
        <v>123</v>
      </c>
      <c r="B29" s="16">
        <f>+B27+B15</f>
        <v>359000</v>
      </c>
      <c r="C29" s="16">
        <f>+C27+C15</f>
        <v>279150</v>
      </c>
      <c r="D29" s="16">
        <f>+D27+D15</f>
        <v>369200</v>
      </c>
      <c r="E29" s="165">
        <f>PERCENTILE((D29-B29)/B29,1)</f>
        <v>2.841225626740947E-2</v>
      </c>
    </row>
    <row r="30" spans="1:6" ht="18">
      <c r="A30" s="23"/>
      <c r="B30" s="16"/>
      <c r="C30" s="16"/>
      <c r="D30" s="16"/>
      <c r="E30" s="310"/>
    </row>
    <row r="31" spans="1:6" ht="18">
      <c r="A31" s="69" t="s">
        <v>404</v>
      </c>
      <c r="B31" s="16"/>
      <c r="C31" s="16"/>
      <c r="D31" s="16"/>
      <c r="E31" s="310"/>
    </row>
    <row r="32" spans="1:6" ht="18">
      <c r="A32" s="28" t="s">
        <v>130</v>
      </c>
      <c r="B32" s="25">
        <f>B29</f>
        <v>359000</v>
      </c>
      <c r="C32" s="25"/>
      <c r="D32" s="25">
        <f>D29</f>
        <v>369200</v>
      </c>
      <c r="E32" s="165">
        <f>PERCENTILE((D32-B32)/B32,1)</f>
        <v>2.841225626740947E-2</v>
      </c>
    </row>
    <row r="33" spans="1:5" ht="18.75" thickBot="1">
      <c r="A33" s="28" t="s">
        <v>405</v>
      </c>
      <c r="B33" s="31">
        <v>0</v>
      </c>
      <c r="C33" s="31"/>
      <c r="D33" s="31">
        <v>0</v>
      </c>
      <c r="E33" s="165"/>
    </row>
    <row r="34" spans="1:5" ht="18">
      <c r="A34" s="23" t="s">
        <v>406</v>
      </c>
      <c r="B34" s="16">
        <f>SUM(B32:B33)</f>
        <v>359000</v>
      </c>
      <c r="C34" s="16"/>
      <c r="D34" s="16">
        <f>SUM(D32:D33)</f>
        <v>369200</v>
      </c>
      <c r="E34" s="165">
        <f>PERCENTILE((D34-B34)/B34,1)</f>
        <v>2.841225626740947E-2</v>
      </c>
    </row>
    <row r="35" spans="1:5" ht="18">
      <c r="A35" s="23"/>
      <c r="B35" s="75"/>
      <c r="C35" s="75"/>
      <c r="D35" s="75"/>
      <c r="E35" s="70"/>
    </row>
    <row r="36" spans="1:5" ht="18">
      <c r="A36" s="69" t="s">
        <v>407</v>
      </c>
      <c r="B36" s="168">
        <v>42916</v>
      </c>
      <c r="C36" s="167"/>
      <c r="D36" s="168">
        <v>43281</v>
      </c>
      <c r="E36" s="169"/>
    </row>
    <row r="37" spans="1:5" ht="18">
      <c r="A37" s="13" t="s">
        <v>408</v>
      </c>
      <c r="B37" s="75">
        <v>46096</v>
      </c>
      <c r="C37" s="75"/>
      <c r="D37" s="75">
        <f>B37+D14</f>
        <v>121096</v>
      </c>
      <c r="E37" s="70"/>
    </row>
  </sheetData>
  <phoneticPr fontId="0" type="noConversion"/>
  <pageMargins left="0" right="0.59" top="1.08" bottom="0.78" header="0.57999999999999996" footer="0.5"/>
  <pageSetup scale="86" orientation="portrait" r:id="rId1"/>
  <headerFooter alignWithMargins="0">
    <oddHeader>&amp;C&amp;"Arial,Bold"&amp;24Roads&amp;Rrev 04/26/17</oddHeader>
    <oddFooter>&amp;C&amp;"Helvetica,Bold"&amp;14 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0"/>
  <sheetViews>
    <sheetView zoomScaleNormal="100" zoomScalePageLayoutView="115" workbookViewId="0" xr3:uid="{CF366857-BBDD-5199-9BC9-FF52903B0715}">
      <selection activeCell="D2" sqref="D2"/>
    </sheetView>
  </sheetViews>
  <sheetFormatPr defaultRowHeight="20.25"/>
  <cols>
    <col min="1" max="1" width="32.28515625" style="13" bestFit="1" customWidth="1"/>
    <col min="2" max="4" width="12.7109375" style="13" bestFit="1" customWidth="1"/>
    <col min="5" max="5" width="11.5703125" style="13" bestFit="1" customWidth="1"/>
    <col min="6" max="16384" width="9.140625" style="91"/>
  </cols>
  <sheetData>
    <row r="1" spans="1:6">
      <c r="B1" s="11" t="s">
        <v>55</v>
      </c>
      <c r="C1" s="11" t="s">
        <v>56</v>
      </c>
      <c r="D1" s="11" t="s">
        <v>55</v>
      </c>
      <c r="E1" s="11" t="s">
        <v>97</v>
      </c>
    </row>
    <row r="2" spans="1:6">
      <c r="B2" s="11" t="s">
        <v>13</v>
      </c>
      <c r="C2" s="11" t="s">
        <v>13</v>
      </c>
      <c r="D2" s="173" t="s">
        <v>14</v>
      </c>
      <c r="E2" s="11" t="s">
        <v>98</v>
      </c>
    </row>
    <row r="3" spans="1:6" ht="21">
      <c r="A3" s="80"/>
    </row>
    <row r="4" spans="1:6" s="81" customFormat="1" ht="21">
      <c r="A4" s="84"/>
    </row>
    <row r="5" spans="1:6" s="81" customFormat="1" ht="21">
      <c r="A5" s="84"/>
      <c r="B5" s="9"/>
      <c r="C5" s="76"/>
      <c r="D5" s="9"/>
      <c r="E5" s="9"/>
    </row>
    <row r="6" spans="1:6">
      <c r="A6" s="69" t="s">
        <v>99</v>
      </c>
    </row>
    <row r="7" spans="1:6">
      <c r="A7" s="13" t="s">
        <v>409</v>
      </c>
      <c r="B7" s="59">
        <v>202877</v>
      </c>
      <c r="C7" s="59">
        <v>202877</v>
      </c>
      <c r="D7" s="59">
        <f>198000+12500</f>
        <v>210500</v>
      </c>
      <c r="E7" s="165">
        <f>PERCENTILE((D7-B7)/B7,1)</f>
        <v>3.7574490947717087E-2</v>
      </c>
    </row>
    <row r="8" spans="1:6">
      <c r="B8" s="16"/>
      <c r="C8" s="16"/>
      <c r="D8" s="16"/>
      <c r="E8" s="165"/>
    </row>
    <row r="9" spans="1:6">
      <c r="A9" s="69" t="s">
        <v>124</v>
      </c>
      <c r="B9" s="16"/>
      <c r="C9" s="16"/>
      <c r="D9" s="16"/>
      <c r="E9" s="165"/>
    </row>
    <row r="10" spans="1:6">
      <c r="A10" s="13" t="s">
        <v>130</v>
      </c>
      <c r="B10" s="25">
        <f>B7</f>
        <v>202877</v>
      </c>
      <c r="C10" s="25">
        <f>C7</f>
        <v>202877</v>
      </c>
      <c r="D10" s="25">
        <f>D7</f>
        <v>210500</v>
      </c>
      <c r="E10" s="165">
        <f>PERCENTILE((D10-B10)/B10,1)</f>
        <v>3.7574490947717087E-2</v>
      </c>
    </row>
    <row r="11" spans="1:6" ht="21">
      <c r="A11" s="80"/>
      <c r="B11" s="80"/>
      <c r="C11" s="80"/>
      <c r="D11" s="80"/>
      <c r="E11" s="80"/>
      <c r="F11" s="13"/>
    </row>
    <row r="12" spans="1:6" ht="21">
      <c r="A12" s="8"/>
      <c r="B12" s="80"/>
      <c r="C12" s="80"/>
      <c r="D12" s="80" t="s">
        <v>5</v>
      </c>
      <c r="E12" s="80"/>
      <c r="F12" s="13"/>
    </row>
    <row r="13" spans="1:6" ht="21">
      <c r="A13" s="8"/>
      <c r="B13" s="80"/>
      <c r="C13" s="80"/>
      <c r="D13" s="80"/>
      <c r="E13" s="80"/>
      <c r="F13" s="13"/>
    </row>
    <row r="14" spans="1:6" ht="21">
      <c r="A14" s="8"/>
      <c r="B14" s="80"/>
      <c r="C14" s="80"/>
      <c r="D14" s="80"/>
      <c r="E14" s="80"/>
      <c r="F14" s="13"/>
    </row>
    <row r="15" spans="1:6" ht="21">
      <c r="A15" s="8"/>
      <c r="B15" s="170"/>
      <c r="C15" s="170"/>
      <c r="D15" s="170"/>
      <c r="E15" s="80"/>
      <c r="F15" s="13"/>
    </row>
    <row r="16" spans="1:6">
      <c r="A16" s="23"/>
    </row>
    <row r="18" spans="1:4">
      <c r="A18" s="69"/>
    </row>
    <row r="19" spans="1:4">
      <c r="B19" s="104"/>
      <c r="C19" s="104"/>
      <c r="D19" s="104"/>
    </row>
    <row r="20" spans="1:4">
      <c r="A20" s="23"/>
    </row>
  </sheetData>
  <phoneticPr fontId="0" type="noConversion"/>
  <pageMargins left="0.67" right="0.59" top="1.1399999999999999" bottom="0.78" header="0.57999999999999996" footer="0.5"/>
  <pageSetup scale="96" orientation="portrait" horizontalDpi="360" verticalDpi="360" r:id="rId1"/>
  <headerFooter alignWithMargins="0">
    <oddHeader>&amp;C&amp;"Arial,Bold"&amp;24Snow Removal&amp;Rrev 04/19/17</oddHeader>
    <oddFooter>&amp;C&amp;"Helvetica,Bold"&amp;14 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356"/>
  <sheetViews>
    <sheetView zoomScaleNormal="100" workbookViewId="0" xr3:uid="{958C4451-9541-5A59-BF78-D2F731DF1C81}">
      <selection activeCell="D2" sqref="D2"/>
    </sheetView>
  </sheetViews>
  <sheetFormatPr defaultColWidth="8.85546875" defaultRowHeight="12.75"/>
  <cols>
    <col min="1" max="1" width="53.28515625" bestFit="1" customWidth="1"/>
    <col min="2" max="2" width="20.28515625" bestFit="1" customWidth="1"/>
    <col min="3" max="3" width="3.85546875" customWidth="1"/>
    <col min="4" max="4" width="20.7109375" customWidth="1"/>
    <col min="5" max="5" width="16" style="7" customWidth="1"/>
    <col min="6" max="6" width="13.28515625" bestFit="1" customWidth="1"/>
    <col min="7" max="7" width="13" customWidth="1"/>
    <col min="8" max="8" width="15.42578125" style="117" bestFit="1" customWidth="1"/>
    <col min="9" max="9" width="17" bestFit="1" customWidth="1"/>
    <col min="10" max="10" width="26.28515625" style="107" customWidth="1"/>
    <col min="11" max="11" width="14.85546875" style="7" bestFit="1" customWidth="1"/>
    <col min="12" max="12" width="20.140625" customWidth="1"/>
    <col min="13" max="13" width="18.7109375" customWidth="1"/>
    <col min="14" max="14" width="14.85546875" bestFit="1" customWidth="1"/>
  </cols>
  <sheetData>
    <row r="1" spans="1:11" s="9" customFormat="1" ht="23.1" customHeight="1">
      <c r="B1" s="11" t="s">
        <v>10</v>
      </c>
      <c r="C1" s="11"/>
      <c r="D1" s="11" t="s">
        <v>11</v>
      </c>
      <c r="E1" s="12" t="s">
        <v>12</v>
      </c>
      <c r="G1" s="13"/>
      <c r="H1" s="13"/>
      <c r="I1" s="110"/>
      <c r="J1" s="110"/>
      <c r="K1" s="101"/>
    </row>
    <row r="2" spans="1:11" s="9" customFormat="1" ht="23.1" customHeight="1">
      <c r="B2" s="11" t="s">
        <v>13</v>
      </c>
      <c r="C2" s="11"/>
      <c r="D2" s="78" t="s">
        <v>14</v>
      </c>
      <c r="E2" s="12" t="s">
        <v>15</v>
      </c>
      <c r="G2" s="13"/>
      <c r="H2" s="13"/>
      <c r="I2" s="101"/>
      <c r="J2" s="101"/>
      <c r="K2" s="101"/>
    </row>
    <row r="3" spans="1:11" s="9" customFormat="1" ht="23.1" customHeight="1">
      <c r="D3" s="14" t="s">
        <v>16</v>
      </c>
      <c r="E3" s="15"/>
      <c r="G3" s="13"/>
      <c r="H3" s="13"/>
      <c r="I3" s="101"/>
      <c r="J3" s="101"/>
      <c r="K3" s="101"/>
    </row>
    <row r="4" spans="1:11" s="9" customFormat="1" ht="15" customHeight="1">
      <c r="E4" s="15"/>
      <c r="G4" s="13"/>
      <c r="H4" s="13"/>
      <c r="I4" s="101"/>
      <c r="J4" s="101"/>
      <c r="K4" s="101"/>
    </row>
    <row r="5" spans="1:11" s="9" customFormat="1" ht="23.1" customHeight="1">
      <c r="A5" s="13" t="s">
        <v>17</v>
      </c>
      <c r="B5" s="16">
        <f>School!B29</f>
        <v>2390006</v>
      </c>
      <c r="C5" s="17"/>
      <c r="D5" s="16">
        <f>School!D29</f>
        <v>2351772</v>
      </c>
      <c r="E5" s="18">
        <f>D5-B5</f>
        <v>-38234</v>
      </c>
      <c r="F5" s="26">
        <f t="shared" ref="F5:F20" si="0">PERCENTILE((D5-B5)/B5,1)</f>
        <v>-1.5997449378788171E-2</v>
      </c>
      <c r="G5" s="13"/>
      <c r="H5" s="13"/>
      <c r="I5" s="101"/>
      <c r="J5" s="101"/>
      <c r="K5" s="101"/>
    </row>
    <row r="6" spans="1:11" s="13" customFormat="1" ht="24.95" customHeight="1">
      <c r="A6" s="13" t="s">
        <v>18</v>
      </c>
      <c r="B6" s="17">
        <f>'Town Officers'' Salaries'!B21</f>
        <v>108267</v>
      </c>
      <c r="C6" s="17"/>
      <c r="D6" s="16">
        <f>'Town Officers'' Salaries'!D21</f>
        <v>111594.14</v>
      </c>
      <c r="E6" s="18">
        <f t="shared" ref="E6:E22" si="1">D6-B6</f>
        <v>3327.1399999999994</v>
      </c>
      <c r="F6" s="26">
        <f t="shared" si="0"/>
        <v>3.0730878291630868E-2</v>
      </c>
      <c r="I6" s="111"/>
      <c r="J6" s="112"/>
      <c r="K6" s="112"/>
    </row>
    <row r="7" spans="1:11" s="13" customFormat="1" ht="24.95" customHeight="1">
      <c r="A7" s="13" t="s">
        <v>19</v>
      </c>
      <c r="B7" s="17">
        <f>'General Government'!B34</f>
        <v>144934</v>
      </c>
      <c r="C7" s="17"/>
      <c r="D7" s="16">
        <f>'General Government'!D34</f>
        <v>162512</v>
      </c>
      <c r="E7" s="18">
        <f t="shared" si="1"/>
        <v>17578</v>
      </c>
      <c r="F7" s="26">
        <f t="shared" si="0"/>
        <v>0.12128279078753088</v>
      </c>
      <c r="I7" s="111"/>
      <c r="J7" s="112"/>
      <c r="K7" s="112"/>
    </row>
    <row r="8" spans="1:11" s="13" customFormat="1" ht="24.95" customHeight="1">
      <c r="A8" s="13" t="s">
        <v>20</v>
      </c>
      <c r="B8" s="17">
        <f>TOPMB!B41</f>
        <v>51950</v>
      </c>
      <c r="C8" s="17"/>
      <c r="D8" s="16">
        <f>+TOPMB!D41</f>
        <v>53450</v>
      </c>
      <c r="E8" s="18">
        <f t="shared" si="1"/>
        <v>1500</v>
      </c>
      <c r="F8" s="26">
        <f t="shared" si="0"/>
        <v>2.8873917228103944E-2</v>
      </c>
      <c r="G8" s="8"/>
      <c r="H8" s="8"/>
      <c r="I8" s="111"/>
      <c r="J8" s="112"/>
      <c r="K8" s="112"/>
    </row>
    <row r="9" spans="1:11" s="13" customFormat="1" ht="24.95" customHeight="1">
      <c r="A9" s="13" t="s">
        <v>21</v>
      </c>
      <c r="B9" s="17">
        <f>'Animal Control Officer'!B11</f>
        <v>3215</v>
      </c>
      <c r="C9" s="17"/>
      <c r="D9" s="16">
        <f>'Animal Control Officer'!D11</f>
        <v>3470</v>
      </c>
      <c r="E9" s="18">
        <f t="shared" si="1"/>
        <v>255</v>
      </c>
      <c r="F9" s="26">
        <f t="shared" si="0"/>
        <v>7.9315707620528766E-2</v>
      </c>
      <c r="G9" s="8"/>
      <c r="H9" s="8"/>
      <c r="I9" s="111"/>
      <c r="J9" s="112"/>
      <c r="K9" s="112"/>
    </row>
    <row r="10" spans="1:11" s="13" customFormat="1" ht="24.95" customHeight="1">
      <c r="A10" s="13" t="s">
        <v>22</v>
      </c>
      <c r="B10" s="17">
        <f>'Code Enforcement Officer'!B15</f>
        <v>9900</v>
      </c>
      <c r="C10" s="17"/>
      <c r="D10" s="16">
        <f>'Code Enforcement Officer'!D15</f>
        <v>10600</v>
      </c>
      <c r="E10" s="18">
        <f t="shared" si="1"/>
        <v>700</v>
      </c>
      <c r="F10" s="26">
        <f t="shared" si="0"/>
        <v>7.0707070707070704E-2</v>
      </c>
      <c r="G10" s="8"/>
      <c r="H10" s="8"/>
      <c r="I10" s="111"/>
      <c r="J10" s="112"/>
      <c r="K10" s="112"/>
    </row>
    <row r="11" spans="1:11" s="13" customFormat="1" ht="24.95" customHeight="1">
      <c r="A11" s="13" t="s">
        <v>23</v>
      </c>
      <c r="B11" s="17">
        <f>'Fire Dept'!B21</f>
        <v>383218</v>
      </c>
      <c r="C11" s="17"/>
      <c r="D11" s="16">
        <f>'Fire Dept'!D21</f>
        <v>424350</v>
      </c>
      <c r="E11" s="18">
        <f t="shared" si="1"/>
        <v>41132</v>
      </c>
      <c r="F11" s="26">
        <f t="shared" si="0"/>
        <v>0.10733316284725665</v>
      </c>
      <c r="G11" s="8"/>
      <c r="H11" s="8"/>
      <c r="I11" s="111"/>
      <c r="J11" s="112"/>
      <c r="K11" s="112"/>
    </row>
    <row r="12" spans="1:11" s="13" customFormat="1" ht="24.95" customHeight="1">
      <c r="A12" s="13" t="s">
        <v>24</v>
      </c>
      <c r="B12" s="17">
        <f>'Harbor Committee'!B15</f>
        <v>13075</v>
      </c>
      <c r="C12" s="17"/>
      <c r="D12" s="324">
        <f>'Harbor Committee'!D15</f>
        <v>12100</v>
      </c>
      <c r="E12" s="18">
        <f t="shared" si="1"/>
        <v>-975</v>
      </c>
      <c r="F12" s="26">
        <f t="shared" si="0"/>
        <v>-7.4569789674952203E-2</v>
      </c>
      <c r="G12" s="319"/>
      <c r="H12" s="7"/>
      <c r="I12" s="111"/>
      <c r="J12" s="112"/>
      <c r="K12" s="112"/>
    </row>
    <row r="13" spans="1:11" s="13" customFormat="1" ht="24.95" customHeight="1">
      <c r="A13" s="13" t="s">
        <v>25</v>
      </c>
      <c r="B13" s="17">
        <f>'Shellfish Conservation'!B19</f>
        <v>16916</v>
      </c>
      <c r="C13" s="17"/>
      <c r="D13" s="16">
        <f>'Shellfish Conservation'!D19</f>
        <v>21052</v>
      </c>
      <c r="E13" s="18">
        <f t="shared" si="1"/>
        <v>4136</v>
      </c>
      <c r="F13" s="26">
        <f t="shared" si="0"/>
        <v>0.24450224639394655</v>
      </c>
      <c r="G13" s="319"/>
      <c r="H13" s="7"/>
      <c r="I13" s="111"/>
      <c r="J13" s="112"/>
      <c r="K13" s="112"/>
    </row>
    <row r="14" spans="1:11" s="13" customFormat="1" ht="24.95" customHeight="1">
      <c r="A14" s="13" t="s">
        <v>26</v>
      </c>
      <c r="B14" s="17">
        <f>'Solid Waste Management'!B23</f>
        <v>155050</v>
      </c>
      <c r="C14" s="17"/>
      <c r="D14" s="16">
        <f>'Solid Waste Management'!D23</f>
        <v>151350</v>
      </c>
      <c r="E14" s="18">
        <f t="shared" si="1"/>
        <v>-3700</v>
      </c>
      <c r="F14" s="26">
        <f t="shared" si="0"/>
        <v>-2.3863269912931313E-2</v>
      </c>
      <c r="G14" s="319"/>
      <c r="H14" s="7"/>
      <c r="I14" s="111"/>
      <c r="J14" s="112"/>
      <c r="K14" s="112"/>
    </row>
    <row r="15" spans="1:11" s="13" customFormat="1" ht="24.95" customHeight="1">
      <c r="A15" s="13" t="s">
        <v>27</v>
      </c>
      <c r="B15" s="17">
        <f>Roads!B29</f>
        <v>359000</v>
      </c>
      <c r="C15" s="17"/>
      <c r="D15" s="16">
        <f>Roads!D29</f>
        <v>369200</v>
      </c>
      <c r="E15" s="18">
        <f t="shared" si="1"/>
        <v>10200</v>
      </c>
      <c r="F15" s="26">
        <f t="shared" si="0"/>
        <v>2.841225626740947E-2</v>
      </c>
      <c r="G15" s="319"/>
      <c r="H15" s="7"/>
      <c r="I15" s="111"/>
      <c r="J15" s="112"/>
      <c r="K15" s="112"/>
    </row>
    <row r="16" spans="1:11" s="13" customFormat="1" ht="24.95" customHeight="1">
      <c r="A16" s="104" t="s">
        <v>28</v>
      </c>
      <c r="B16" s="20">
        <f>'Snow Removal'!B7</f>
        <v>202877</v>
      </c>
      <c r="C16" s="17"/>
      <c r="D16" s="16">
        <f>'Snow Removal'!D7</f>
        <v>210500</v>
      </c>
      <c r="E16" s="18">
        <f t="shared" si="1"/>
        <v>7623</v>
      </c>
      <c r="F16" s="26">
        <f t="shared" si="0"/>
        <v>3.7574490947717087E-2</v>
      </c>
      <c r="G16" s="319"/>
      <c r="H16" s="7"/>
      <c r="I16" s="111"/>
      <c r="J16" s="112"/>
      <c r="K16" s="112"/>
    </row>
    <row r="17" spans="1:14" s="13" customFormat="1" ht="24.95" customHeight="1">
      <c r="A17" s="13" t="s">
        <v>29</v>
      </c>
      <c r="B17" s="17">
        <f>HRSS!B26</f>
        <v>51378</v>
      </c>
      <c r="C17" s="17"/>
      <c r="D17" s="16">
        <f>HRSS!D26</f>
        <v>48343</v>
      </c>
      <c r="E17" s="18">
        <f t="shared" si="1"/>
        <v>-3035</v>
      </c>
      <c r="F17" s="26">
        <f t="shared" si="0"/>
        <v>-5.9071976332282297E-2</v>
      </c>
      <c r="G17" s="319"/>
      <c r="H17" s="7"/>
      <c r="I17" s="111"/>
      <c r="J17" s="112"/>
      <c r="K17" s="112"/>
    </row>
    <row r="18" spans="1:14" s="13" customFormat="1" ht="24.95" customHeight="1">
      <c r="A18" s="13" t="s">
        <v>30</v>
      </c>
      <c r="B18" s="17">
        <f>'Cemetery District Trustees'!B14</f>
        <v>14100</v>
      </c>
      <c r="C18" s="17"/>
      <c r="D18" s="16">
        <f>'Cemetery District Trustees'!D14</f>
        <v>15600</v>
      </c>
      <c r="E18" s="18">
        <f t="shared" si="1"/>
        <v>1500</v>
      </c>
      <c r="F18" s="26">
        <f t="shared" si="0"/>
        <v>0.10638297872340426</v>
      </c>
      <c r="G18" s="319"/>
      <c r="H18" s="7"/>
      <c r="I18" s="111"/>
      <c r="J18" s="112"/>
      <c r="K18" s="112"/>
    </row>
    <row r="19" spans="1:14" s="13" customFormat="1" ht="24.95" customHeight="1">
      <c r="A19" s="13" t="s">
        <v>31</v>
      </c>
      <c r="B19" s="20">
        <f>'Mac Mahan Island'!B6</f>
        <v>23961</v>
      </c>
      <c r="C19" s="17"/>
      <c r="D19" s="16">
        <f>'Mac Mahan Island'!D6</f>
        <v>24643.56</v>
      </c>
      <c r="E19" s="18">
        <f>D19-B19</f>
        <v>682.56000000000131</v>
      </c>
      <c r="F19" s="26">
        <f t="shared" si="0"/>
        <v>2.8486290221610172E-2</v>
      </c>
      <c r="G19" s="319"/>
      <c r="H19" s="7"/>
      <c r="I19" s="111"/>
      <c r="J19" s="112"/>
      <c r="K19" s="112"/>
    </row>
    <row r="20" spans="1:14" s="13" customFormat="1" ht="24.95" customHeight="1">
      <c r="A20" s="13" t="s">
        <v>32</v>
      </c>
      <c r="B20" s="17">
        <v>889767</v>
      </c>
      <c r="C20" s="17"/>
      <c r="D20" s="16">
        <v>865799</v>
      </c>
      <c r="E20" s="18">
        <f t="shared" si="1"/>
        <v>-23968</v>
      </c>
      <c r="F20" s="26">
        <f t="shared" si="0"/>
        <v>-2.6937389226617755E-2</v>
      </c>
      <c r="G20" s="319"/>
      <c r="H20" s="7"/>
      <c r="I20" s="111"/>
      <c r="J20" s="112"/>
      <c r="K20" s="112"/>
    </row>
    <row r="21" spans="1:14" s="13" customFormat="1" ht="24.95" customHeight="1" thickBot="1">
      <c r="A21" s="13" t="s">
        <v>33</v>
      </c>
      <c r="B21" s="21">
        <v>25000</v>
      </c>
      <c r="C21" s="21"/>
      <c r="D21" s="21">
        <v>25000</v>
      </c>
      <c r="E21" s="22">
        <f t="shared" si="1"/>
        <v>0</v>
      </c>
      <c r="F21" s="289">
        <f>PERCENTILE((D21-B21)/B21,1)</f>
        <v>0</v>
      </c>
      <c r="G21" s="319"/>
      <c r="H21" s="7"/>
      <c r="I21" s="113"/>
      <c r="J21" s="108"/>
      <c r="K21" s="108"/>
    </row>
    <row r="22" spans="1:14" s="13" customFormat="1" ht="24.95" customHeight="1" thickBot="1">
      <c r="A22" s="23" t="s">
        <v>34</v>
      </c>
      <c r="B22" s="17">
        <f>SUM(B5:B21)</f>
        <v>4842614</v>
      </c>
      <c r="C22" s="17"/>
      <c r="D22" s="17">
        <f>SUM(D5:D21)</f>
        <v>4861335.7</v>
      </c>
      <c r="E22" s="18">
        <f t="shared" si="1"/>
        <v>18721.700000000186</v>
      </c>
      <c r="F22" s="288">
        <f>PERCENTILE((D22-B22)/B22,1)</f>
        <v>3.8660318580006968E-3</v>
      </c>
      <c r="G22" s="24"/>
      <c r="H22" s="7"/>
      <c r="I22" s="113"/>
      <c r="J22" s="112"/>
      <c r="K22" s="112"/>
    </row>
    <row r="23" spans="1:14" s="13" customFormat="1" ht="24.95" customHeight="1">
      <c r="A23" s="13" t="s">
        <v>35</v>
      </c>
      <c r="B23" s="25">
        <v>-14889</v>
      </c>
      <c r="C23" s="25"/>
      <c r="D23" s="25">
        <v>-26679</v>
      </c>
      <c r="E23" s="29">
        <f>-D23-B23*(-1)</f>
        <v>11790</v>
      </c>
      <c r="F23" s="26"/>
      <c r="G23" s="27"/>
      <c r="H23" s="7"/>
      <c r="I23" s="113"/>
      <c r="J23" s="112"/>
      <c r="K23" s="112"/>
    </row>
    <row r="24" spans="1:14" s="13" customFormat="1" ht="24.95" customHeight="1">
      <c r="A24" s="13" t="s">
        <v>36</v>
      </c>
      <c r="B24" s="28">
        <v>-17208</v>
      </c>
      <c r="C24" s="16"/>
      <c r="D24" s="28">
        <v>-18429</v>
      </c>
      <c r="E24" s="29">
        <f>-D24-B24*(-1)</f>
        <v>1221</v>
      </c>
      <c r="F24" s="25"/>
      <c r="G24" s="30"/>
      <c r="H24" s="104"/>
      <c r="I24" s="19"/>
      <c r="J24" s="107"/>
      <c r="K24" s="7"/>
      <c r="M24" s="112"/>
      <c r="N24" s="112"/>
    </row>
    <row r="25" spans="1:14" s="13" customFormat="1" ht="24.95" customHeight="1" thickBot="1">
      <c r="A25" s="13" t="s">
        <v>37</v>
      </c>
      <c r="B25" s="31">
        <v>-325000</v>
      </c>
      <c r="C25" s="31"/>
      <c r="D25" s="31">
        <v>-300000</v>
      </c>
      <c r="E25" s="22">
        <f>-D25-B25*(-1)</f>
        <v>-25000</v>
      </c>
      <c r="F25" s="25"/>
      <c r="G25" s="27"/>
      <c r="H25" s="114"/>
      <c r="I25" s="19"/>
      <c r="J25" s="107"/>
      <c r="K25" s="7"/>
      <c r="M25" s="112"/>
      <c r="N25" s="112"/>
    </row>
    <row r="26" spans="1:14" s="13" customFormat="1" ht="24.95" customHeight="1" thickBot="1">
      <c r="A26" s="32" t="s">
        <v>38</v>
      </c>
      <c r="B26" s="25">
        <f>SUM(B22:B25)</f>
        <v>4485517</v>
      </c>
      <c r="C26" s="25"/>
      <c r="D26" s="16">
        <f>SUM(D22:D25)</f>
        <v>4516227.7</v>
      </c>
      <c r="E26" s="75">
        <f>D26-B26</f>
        <v>30710.700000000186</v>
      </c>
      <c r="F26" s="33">
        <f>PERCENTILE((D26-B26)/B26,1)</f>
        <v>6.8466355160397754E-3</v>
      </c>
      <c r="G26" s="34"/>
      <c r="H26" s="114"/>
      <c r="I26" s="19"/>
      <c r="J26" s="107"/>
      <c r="K26" s="7"/>
      <c r="M26" s="112"/>
      <c r="N26" s="112"/>
    </row>
    <row r="27" spans="1:14" s="13" customFormat="1" ht="24.95" customHeight="1" thickBot="1">
      <c r="A27" s="32" t="s">
        <v>39</v>
      </c>
      <c r="B27" s="35">
        <f>-'Revenue Sources'!B41</f>
        <v>-898282</v>
      </c>
      <c r="C27" s="31"/>
      <c r="D27" s="35">
        <f>-'Revenue Sources'!D41</f>
        <v>-978663.42</v>
      </c>
      <c r="E27" s="188">
        <f>-D27-B27*(-1)</f>
        <v>80381.420000000042</v>
      </c>
      <c r="F27" s="36"/>
      <c r="G27" s="37"/>
      <c r="H27" s="114"/>
      <c r="I27" s="19"/>
      <c r="J27" s="107"/>
      <c r="K27" s="7"/>
      <c r="M27" s="112"/>
      <c r="N27" s="112"/>
    </row>
    <row r="28" spans="1:14" s="13" customFormat="1" ht="24.95" customHeight="1" thickBot="1">
      <c r="A28" s="32" t="s">
        <v>40</v>
      </c>
      <c r="B28" s="25">
        <f>SUM(B26:B27)</f>
        <v>3587235</v>
      </c>
      <c r="C28" s="25"/>
      <c r="D28" s="16">
        <f>SUM(D26:D27)</f>
        <v>3537564.2800000003</v>
      </c>
      <c r="E28" s="18">
        <f>D28-B28</f>
        <v>-49670.719999999739</v>
      </c>
      <c r="F28" s="38">
        <f>PERCENTILE((D28-B28)/B28,1)</f>
        <v>-1.3846519673230145E-2</v>
      </c>
      <c r="G28" s="34"/>
      <c r="H28" s="114"/>
      <c r="I28" s="19"/>
      <c r="J28" s="107"/>
      <c r="K28" s="7"/>
      <c r="M28" s="112"/>
      <c r="N28" s="112"/>
    </row>
    <row r="29" spans="1:14" s="13" customFormat="1" ht="24.95" customHeight="1" thickBot="1">
      <c r="A29" s="23"/>
      <c r="B29" s="25"/>
      <c r="C29" s="25"/>
      <c r="D29" s="16"/>
      <c r="E29" s="36"/>
      <c r="F29" s="36"/>
      <c r="G29" s="37"/>
      <c r="H29" s="114"/>
      <c r="I29" s="19"/>
      <c r="J29" s="107"/>
      <c r="K29" s="7"/>
      <c r="M29" s="112"/>
      <c r="N29" s="112"/>
    </row>
    <row r="30" spans="1:14" s="8" customFormat="1" ht="24.95" customHeight="1" thickBot="1">
      <c r="A30" s="13" t="s">
        <v>41</v>
      </c>
      <c r="C30" s="40"/>
      <c r="D30" s="39">
        <f>+B35*1000</f>
        <v>7.3781643459913475</v>
      </c>
      <c r="E30" s="41">
        <f>PERCENTILE((D30-B31)/B31,1)</f>
        <v>-3.5534072419431739E-2</v>
      </c>
      <c r="F30" s="42"/>
      <c r="G30" s="43"/>
      <c r="H30" s="115"/>
      <c r="I30" s="19"/>
      <c r="J30" s="107"/>
      <c r="K30" s="7"/>
      <c r="M30" s="109"/>
      <c r="N30" s="109"/>
    </row>
    <row r="31" spans="1:14" s="8" customFormat="1" ht="24.95" customHeight="1">
      <c r="A31" s="23" t="s">
        <v>42</v>
      </c>
      <c r="B31" s="39">
        <v>7.65</v>
      </c>
      <c r="C31" s="40"/>
      <c r="D31" s="39"/>
      <c r="E31" s="259"/>
      <c r="F31" s="260"/>
      <c r="G31" s="43"/>
      <c r="H31" s="115"/>
      <c r="I31" s="19"/>
      <c r="J31" s="107"/>
      <c r="K31" s="7"/>
      <c r="M31" s="109"/>
      <c r="N31" s="109"/>
    </row>
    <row r="32" spans="1:14" s="8" customFormat="1" ht="24.95" customHeight="1">
      <c r="A32" s="13" t="s">
        <v>43</v>
      </c>
      <c r="B32" s="44"/>
      <c r="C32" s="44"/>
      <c r="D32" s="45" t="s">
        <v>44</v>
      </c>
      <c r="E32" s="46"/>
      <c r="F32" s="47"/>
      <c r="G32" s="43"/>
      <c r="H32" s="115"/>
      <c r="I32" s="19"/>
      <c r="J32" s="107"/>
      <c r="K32" s="7"/>
      <c r="M32" s="109"/>
      <c r="N32" s="109"/>
    </row>
    <row r="33" spans="1:9" ht="24.95" customHeight="1">
      <c r="A33" s="8"/>
      <c r="B33" s="48" t="s">
        <v>45</v>
      </c>
      <c r="E33" s="19"/>
      <c r="F33" s="8"/>
      <c r="G33" s="8"/>
      <c r="H33" s="116"/>
      <c r="I33" s="19"/>
    </row>
    <row r="34" spans="1:9" ht="24.95" customHeight="1">
      <c r="A34" s="8"/>
      <c r="B34" s="28"/>
      <c r="C34" s="8"/>
      <c r="D34" s="49"/>
      <c r="E34" s="320"/>
      <c r="F34" s="8"/>
      <c r="G34" s="8"/>
      <c r="H34" s="116"/>
      <c r="I34" s="7"/>
    </row>
    <row r="35" spans="1:9" ht="24.95" customHeight="1">
      <c r="A35" s="13" t="s">
        <v>46</v>
      </c>
      <c r="B35" s="13">
        <f>PRODUCT((D28)/B40)</f>
        <v>7.3781643459913471E-3</v>
      </c>
      <c r="C35" s="258"/>
      <c r="D35" s="28">
        <f>+B39*0.05%</f>
        <v>239612.2</v>
      </c>
      <c r="E35" s="321"/>
      <c r="F35" s="322"/>
      <c r="G35" s="258"/>
      <c r="H35" s="7"/>
      <c r="I35" s="7"/>
    </row>
    <row r="36" spans="1:9">
      <c r="A36" s="258"/>
      <c r="B36" s="258"/>
      <c r="C36" s="258"/>
      <c r="D36" s="258"/>
      <c r="E36" s="321"/>
      <c r="F36" s="258"/>
      <c r="G36" s="258"/>
      <c r="H36" s="7"/>
      <c r="I36" s="7"/>
    </row>
    <row r="37" spans="1:9">
      <c r="A37" s="258"/>
      <c r="B37" s="258"/>
      <c r="C37" s="258"/>
      <c r="D37" s="321">
        <f>PRODUCT(D28/B40)</f>
        <v>7.3781643459913471E-3</v>
      </c>
      <c r="E37" s="321"/>
      <c r="F37" s="258"/>
      <c r="G37" s="258"/>
      <c r="H37" s="7"/>
      <c r="I37" s="7"/>
    </row>
    <row r="38" spans="1:9">
      <c r="A38" s="317" t="s">
        <v>47</v>
      </c>
      <c r="B38" s="318">
        <f>+D35</f>
        <v>239612.2</v>
      </c>
      <c r="C38" s="258"/>
      <c r="D38" s="321"/>
      <c r="E38" s="321"/>
      <c r="F38" s="258"/>
      <c r="G38" s="258"/>
      <c r="H38" s="7"/>
      <c r="I38" s="7"/>
    </row>
    <row r="39" spans="1:9">
      <c r="A39" s="317" t="s">
        <v>48</v>
      </c>
      <c r="B39" s="318">
        <v>479224400</v>
      </c>
      <c r="C39" s="258"/>
      <c r="D39" s="258"/>
      <c r="E39" s="321"/>
      <c r="F39" s="258"/>
      <c r="G39" s="258"/>
      <c r="H39" s="7"/>
      <c r="I39" s="7"/>
    </row>
    <row r="40" spans="1:9">
      <c r="A40" s="317" t="s">
        <v>49</v>
      </c>
      <c r="B40" s="318">
        <f>SUM(B38:B39)</f>
        <v>479464012.19999999</v>
      </c>
      <c r="C40" s="258"/>
      <c r="D40" s="258"/>
      <c r="E40" s="321"/>
      <c r="F40" s="258"/>
      <c r="G40" s="258"/>
      <c r="H40" s="7"/>
      <c r="I40" s="7"/>
    </row>
    <row r="41" spans="1:9">
      <c r="A41" s="247"/>
      <c r="B41" s="247"/>
      <c r="C41" s="258"/>
      <c r="D41" s="258"/>
      <c r="E41" s="321"/>
      <c r="F41" s="258"/>
      <c r="G41" s="258"/>
      <c r="H41" s="7"/>
      <c r="I41" s="7"/>
    </row>
    <row r="42" spans="1:9">
      <c r="A42" s="258"/>
      <c r="B42" s="258"/>
      <c r="C42" s="258"/>
      <c r="D42" s="258"/>
      <c r="E42" s="321"/>
      <c r="F42" s="258"/>
      <c r="G42" s="258"/>
      <c r="H42" s="7"/>
      <c r="I42" s="7"/>
    </row>
    <row r="43" spans="1:9">
      <c r="A43" s="258"/>
      <c r="B43" s="258"/>
      <c r="C43" s="258"/>
      <c r="D43" s="258"/>
      <c r="E43" s="321"/>
      <c r="F43" s="258"/>
      <c r="G43" s="258"/>
      <c r="H43" s="7"/>
      <c r="I43" s="7"/>
    </row>
    <row r="44" spans="1:9">
      <c r="A44" s="258"/>
      <c r="B44" s="258"/>
      <c r="C44" s="258"/>
      <c r="D44" s="258"/>
      <c r="E44" s="321"/>
      <c r="F44" s="258"/>
      <c r="G44" s="258"/>
      <c r="H44" s="7"/>
      <c r="I44" s="7"/>
    </row>
    <row r="45" spans="1:9">
      <c r="H45" s="7"/>
      <c r="I45" s="7"/>
    </row>
    <row r="46" spans="1:9">
      <c r="H46" s="7"/>
      <c r="I46" s="7"/>
    </row>
    <row r="47" spans="1:9">
      <c r="H47" s="7"/>
      <c r="I47" s="7"/>
    </row>
    <row r="48" spans="1:9">
      <c r="H48" s="7"/>
      <c r="I48" s="7"/>
    </row>
    <row r="49" spans="8:9">
      <c r="H49" s="7"/>
      <c r="I49" s="7"/>
    </row>
    <row r="50" spans="8:9">
      <c r="H50" s="7"/>
      <c r="I50" s="7"/>
    </row>
    <row r="51" spans="8:9">
      <c r="H51" s="7"/>
      <c r="I51" s="7"/>
    </row>
    <row r="52" spans="8:9">
      <c r="H52" s="7"/>
      <c r="I52" s="7"/>
    </row>
    <row r="53" spans="8:9">
      <c r="H53" s="7"/>
      <c r="I53" s="7"/>
    </row>
    <row r="54" spans="8:9">
      <c r="H54" s="7"/>
      <c r="I54" s="7"/>
    </row>
    <row r="55" spans="8:9">
      <c r="H55" s="7"/>
      <c r="I55" s="7"/>
    </row>
    <row r="56" spans="8:9">
      <c r="H56" s="7"/>
      <c r="I56" s="7"/>
    </row>
    <row r="57" spans="8:9">
      <c r="H57" s="7"/>
      <c r="I57" s="7"/>
    </row>
    <row r="58" spans="8:9">
      <c r="H58" s="7"/>
      <c r="I58" s="7"/>
    </row>
    <row r="59" spans="8:9">
      <c r="H59" s="7"/>
      <c r="I59" s="7"/>
    </row>
    <row r="60" spans="8:9">
      <c r="H60" s="7"/>
      <c r="I60" s="7"/>
    </row>
    <row r="61" spans="8:9">
      <c r="H61" s="7"/>
      <c r="I61" s="7"/>
    </row>
    <row r="62" spans="8:9">
      <c r="H62" s="7"/>
      <c r="I62" s="7"/>
    </row>
    <row r="63" spans="8:9">
      <c r="H63" s="7"/>
      <c r="I63" s="7"/>
    </row>
    <row r="64" spans="8:9">
      <c r="H64" s="7"/>
      <c r="I64" s="7"/>
    </row>
    <row r="65" spans="8:9">
      <c r="H65" s="7"/>
      <c r="I65" s="7"/>
    </row>
    <row r="66" spans="8:9">
      <c r="H66" s="7"/>
      <c r="I66" s="7"/>
    </row>
    <row r="67" spans="8:9">
      <c r="H67" s="7"/>
      <c r="I67" s="7"/>
    </row>
    <row r="68" spans="8:9">
      <c r="H68" s="7"/>
      <c r="I68" s="7"/>
    </row>
    <row r="69" spans="8:9">
      <c r="H69" s="7"/>
      <c r="I69" s="7"/>
    </row>
    <row r="70" spans="8:9">
      <c r="H70" s="7"/>
      <c r="I70" s="7"/>
    </row>
    <row r="71" spans="8:9">
      <c r="H71" s="7"/>
      <c r="I71" s="7"/>
    </row>
    <row r="72" spans="8:9">
      <c r="H72" s="7"/>
      <c r="I72" s="7"/>
    </row>
    <row r="73" spans="8:9">
      <c r="H73" s="7"/>
      <c r="I73" s="7"/>
    </row>
    <row r="74" spans="8:9">
      <c r="H74" s="7"/>
      <c r="I74" s="7"/>
    </row>
    <row r="75" spans="8:9">
      <c r="H75" s="7"/>
      <c r="I75" s="7"/>
    </row>
    <row r="76" spans="8:9">
      <c r="H76" s="7"/>
      <c r="I76" s="7"/>
    </row>
    <row r="77" spans="8:9">
      <c r="H77" s="7"/>
      <c r="I77" s="7"/>
    </row>
    <row r="78" spans="8:9">
      <c r="H78" s="7"/>
      <c r="I78" s="7"/>
    </row>
    <row r="79" spans="8:9">
      <c r="H79" s="7"/>
      <c r="I79" s="7"/>
    </row>
    <row r="80" spans="8:9">
      <c r="H80" s="7"/>
      <c r="I80" s="7"/>
    </row>
    <row r="81" spans="8:9">
      <c r="H81" s="7"/>
      <c r="I81" s="7"/>
    </row>
    <row r="82" spans="8:9">
      <c r="H82" s="7"/>
      <c r="I82" s="7"/>
    </row>
    <row r="83" spans="8:9">
      <c r="H83" s="7"/>
      <c r="I83" s="7"/>
    </row>
    <row r="84" spans="8:9">
      <c r="H84" s="7"/>
      <c r="I84" s="7"/>
    </row>
    <row r="85" spans="8:9">
      <c r="H85" s="7"/>
      <c r="I85" s="7"/>
    </row>
    <row r="86" spans="8:9">
      <c r="H86" s="7"/>
      <c r="I86" s="7"/>
    </row>
    <row r="87" spans="8:9">
      <c r="H87" s="7"/>
      <c r="I87" s="7"/>
    </row>
    <row r="88" spans="8:9">
      <c r="H88" s="7"/>
      <c r="I88" s="7"/>
    </row>
    <row r="89" spans="8:9">
      <c r="H89" s="7"/>
      <c r="I89" s="7"/>
    </row>
    <row r="90" spans="8:9">
      <c r="H90" s="7"/>
      <c r="I90" s="7"/>
    </row>
    <row r="91" spans="8:9">
      <c r="H91" s="7"/>
      <c r="I91" s="7"/>
    </row>
    <row r="92" spans="8:9">
      <c r="H92" s="7"/>
      <c r="I92" s="7"/>
    </row>
    <row r="93" spans="8:9">
      <c r="H93" s="7"/>
      <c r="I93" s="7"/>
    </row>
    <row r="94" spans="8:9">
      <c r="H94" s="7"/>
      <c r="I94" s="7"/>
    </row>
    <row r="95" spans="8:9">
      <c r="H95" s="7"/>
      <c r="I95" s="7"/>
    </row>
    <row r="96" spans="8:9">
      <c r="H96" s="7"/>
      <c r="I96" s="7"/>
    </row>
    <row r="97" spans="8:9">
      <c r="H97" s="7"/>
      <c r="I97" s="7"/>
    </row>
    <row r="98" spans="8:9">
      <c r="H98" s="7"/>
      <c r="I98" s="7"/>
    </row>
    <row r="99" spans="8:9">
      <c r="H99" s="7"/>
      <c r="I99" s="7"/>
    </row>
    <row r="100" spans="8:9">
      <c r="H100" s="7"/>
      <c r="I100" s="7"/>
    </row>
    <row r="101" spans="8:9">
      <c r="I101" s="7"/>
    </row>
    <row r="102" spans="8:9">
      <c r="I102" s="7"/>
    </row>
    <row r="103" spans="8:9">
      <c r="I103" s="7"/>
    </row>
    <row r="104" spans="8:9">
      <c r="I104" s="7"/>
    </row>
    <row r="105" spans="8:9">
      <c r="I105" s="7"/>
    </row>
    <row r="106" spans="8:9">
      <c r="I106" s="7"/>
    </row>
    <row r="107" spans="8:9">
      <c r="I107" s="7"/>
    </row>
    <row r="108" spans="8:9">
      <c r="I108" s="7"/>
    </row>
    <row r="109" spans="8:9">
      <c r="I109" s="7"/>
    </row>
    <row r="110" spans="8:9">
      <c r="I110" s="7"/>
    </row>
    <row r="111" spans="8:9">
      <c r="I111" s="7"/>
    </row>
    <row r="112" spans="8:9">
      <c r="I112" s="7"/>
    </row>
    <row r="113" spans="9:9">
      <c r="I113" s="7"/>
    </row>
    <row r="114" spans="9:9">
      <c r="I114" s="7"/>
    </row>
    <row r="115" spans="9:9">
      <c r="I115" s="7"/>
    </row>
    <row r="116" spans="9:9">
      <c r="I116" s="7"/>
    </row>
    <row r="117" spans="9:9">
      <c r="I117" s="7"/>
    </row>
    <row r="118" spans="9:9">
      <c r="I118" s="7"/>
    </row>
    <row r="119" spans="9:9">
      <c r="I119" s="7"/>
    </row>
    <row r="120" spans="9:9">
      <c r="I120" s="7"/>
    </row>
    <row r="121" spans="9:9">
      <c r="I121" s="7"/>
    </row>
    <row r="122" spans="9:9">
      <c r="I122" s="7"/>
    </row>
    <row r="123" spans="9:9">
      <c r="I123" s="7"/>
    </row>
    <row r="124" spans="9:9">
      <c r="I124" s="7"/>
    </row>
    <row r="125" spans="9:9">
      <c r="I125" s="7"/>
    </row>
    <row r="126" spans="9:9">
      <c r="I126" s="7"/>
    </row>
    <row r="127" spans="9:9">
      <c r="I127" s="7"/>
    </row>
    <row r="128" spans="9:9">
      <c r="I128" s="7"/>
    </row>
    <row r="129" spans="9:9">
      <c r="I129" s="7"/>
    </row>
    <row r="130" spans="9:9">
      <c r="I130" s="7"/>
    </row>
    <row r="131" spans="9:9">
      <c r="I131" s="7"/>
    </row>
    <row r="132" spans="9:9">
      <c r="I132" s="7"/>
    </row>
    <row r="133" spans="9:9">
      <c r="I133" s="7"/>
    </row>
    <row r="134" spans="9:9">
      <c r="I134" s="7"/>
    </row>
    <row r="135" spans="9:9">
      <c r="I135" s="7"/>
    </row>
    <row r="136" spans="9:9">
      <c r="I136" s="7"/>
    </row>
    <row r="137" spans="9:9">
      <c r="I137" s="7"/>
    </row>
    <row r="138" spans="9:9">
      <c r="I138" s="7"/>
    </row>
    <row r="139" spans="9:9">
      <c r="I139" s="7"/>
    </row>
    <row r="140" spans="9:9">
      <c r="I140" s="7"/>
    </row>
    <row r="141" spans="9:9">
      <c r="I141" s="7"/>
    </row>
    <row r="142" spans="9:9">
      <c r="I142" s="7"/>
    </row>
    <row r="143" spans="9:9">
      <c r="I143" s="7"/>
    </row>
    <row r="144" spans="9:9">
      <c r="I144" s="7"/>
    </row>
    <row r="145" spans="9:9">
      <c r="I145" s="7"/>
    </row>
    <row r="146" spans="9:9">
      <c r="I146" s="7"/>
    </row>
    <row r="147" spans="9:9">
      <c r="I147" s="7"/>
    </row>
    <row r="148" spans="9:9">
      <c r="I148" s="7"/>
    </row>
    <row r="149" spans="9:9">
      <c r="I149" s="7"/>
    </row>
    <row r="150" spans="9:9">
      <c r="I150" s="7"/>
    </row>
    <row r="151" spans="9:9">
      <c r="I151" s="7"/>
    </row>
    <row r="152" spans="9:9">
      <c r="I152" s="7"/>
    </row>
    <row r="153" spans="9:9">
      <c r="I153" s="7"/>
    </row>
    <row r="154" spans="9:9">
      <c r="I154" s="7"/>
    </row>
    <row r="155" spans="9:9">
      <c r="I155" s="7"/>
    </row>
    <row r="156" spans="9:9">
      <c r="I156" s="7"/>
    </row>
    <row r="157" spans="9:9">
      <c r="I157" s="7"/>
    </row>
    <row r="158" spans="9:9">
      <c r="I158" s="7"/>
    </row>
    <row r="159" spans="9:9">
      <c r="I159" s="7"/>
    </row>
    <row r="160" spans="9:9">
      <c r="I160" s="7"/>
    </row>
    <row r="161" spans="9:9">
      <c r="I161" s="7"/>
    </row>
    <row r="162" spans="9:9">
      <c r="I162" s="7"/>
    </row>
    <row r="163" spans="9:9">
      <c r="I163" s="7"/>
    </row>
    <row r="164" spans="9:9">
      <c r="I164" s="7"/>
    </row>
    <row r="165" spans="9:9">
      <c r="I165" s="7"/>
    </row>
    <row r="166" spans="9:9">
      <c r="I166" s="7"/>
    </row>
    <row r="167" spans="9:9">
      <c r="I167" s="7"/>
    </row>
    <row r="168" spans="9:9">
      <c r="I168" s="7"/>
    </row>
    <row r="169" spans="9:9">
      <c r="I169" s="7"/>
    </row>
    <row r="170" spans="9:9">
      <c r="I170" s="7"/>
    </row>
    <row r="171" spans="9:9">
      <c r="I171" s="7"/>
    </row>
    <row r="172" spans="9:9">
      <c r="I172" s="7"/>
    </row>
    <row r="173" spans="9:9">
      <c r="I173" s="7"/>
    </row>
    <row r="174" spans="9:9">
      <c r="I174" s="7"/>
    </row>
    <row r="175" spans="9:9">
      <c r="I175" s="7"/>
    </row>
    <row r="176" spans="9:9">
      <c r="I176" s="7"/>
    </row>
    <row r="177" spans="9:9">
      <c r="I177" s="7"/>
    </row>
    <row r="178" spans="9:9">
      <c r="I178" s="7"/>
    </row>
    <row r="179" spans="9:9">
      <c r="I179" s="7"/>
    </row>
    <row r="180" spans="9:9">
      <c r="I180" s="7"/>
    </row>
    <row r="181" spans="9:9">
      <c r="I181" s="7"/>
    </row>
    <row r="182" spans="9:9">
      <c r="I182" s="7"/>
    </row>
    <row r="183" spans="9:9">
      <c r="I183" s="7"/>
    </row>
    <row r="184" spans="9:9">
      <c r="I184" s="7"/>
    </row>
    <row r="185" spans="9:9">
      <c r="I185" s="7"/>
    </row>
    <row r="186" spans="9:9">
      <c r="I186" s="7"/>
    </row>
    <row r="187" spans="9:9">
      <c r="I187" s="7"/>
    </row>
    <row r="188" spans="9:9">
      <c r="I188" s="7"/>
    </row>
    <row r="189" spans="9:9">
      <c r="I189" s="7"/>
    </row>
    <row r="190" spans="9:9">
      <c r="I190" s="7"/>
    </row>
    <row r="191" spans="9:9">
      <c r="I191" s="7"/>
    </row>
    <row r="192" spans="9:9">
      <c r="I192" s="7"/>
    </row>
    <row r="193" spans="9:9">
      <c r="I193" s="7"/>
    </row>
    <row r="194" spans="9:9">
      <c r="I194" s="7"/>
    </row>
    <row r="195" spans="9:9">
      <c r="I195" s="7"/>
    </row>
    <row r="196" spans="9:9">
      <c r="I196" s="7"/>
    </row>
    <row r="197" spans="9:9">
      <c r="I197" s="7"/>
    </row>
    <row r="198" spans="9:9">
      <c r="I198" s="7"/>
    </row>
    <row r="199" spans="9:9">
      <c r="I199" s="7"/>
    </row>
    <row r="200" spans="9:9">
      <c r="I200" s="7"/>
    </row>
    <row r="201" spans="9:9">
      <c r="I201" s="7"/>
    </row>
    <row r="202" spans="9:9">
      <c r="I202" s="7"/>
    </row>
    <row r="203" spans="9:9">
      <c r="I203" s="7"/>
    </row>
    <row r="204" spans="9:9">
      <c r="I204" s="7"/>
    </row>
    <row r="205" spans="9:9">
      <c r="I205" s="7"/>
    </row>
    <row r="206" spans="9:9">
      <c r="I206" s="7"/>
    </row>
    <row r="207" spans="9:9">
      <c r="I207" s="7"/>
    </row>
    <row r="208" spans="9:9">
      <c r="I208" s="7"/>
    </row>
    <row r="209" spans="9:9">
      <c r="I209" s="7"/>
    </row>
    <row r="210" spans="9:9">
      <c r="I210" s="7"/>
    </row>
    <row r="211" spans="9:9">
      <c r="I211" s="7"/>
    </row>
    <row r="212" spans="9:9">
      <c r="I212" s="7"/>
    </row>
    <row r="213" spans="9:9">
      <c r="I213" s="7"/>
    </row>
    <row r="214" spans="9:9">
      <c r="I214" s="7"/>
    </row>
    <row r="215" spans="9:9">
      <c r="I215" s="7"/>
    </row>
    <row r="216" spans="9:9">
      <c r="I216" s="7"/>
    </row>
    <row r="217" spans="9:9">
      <c r="I217" s="7"/>
    </row>
    <row r="218" spans="9:9">
      <c r="I218" s="7"/>
    </row>
    <row r="219" spans="9:9">
      <c r="I219" s="7"/>
    </row>
    <row r="220" spans="9:9">
      <c r="I220" s="7"/>
    </row>
    <row r="221" spans="9:9">
      <c r="I221" s="7"/>
    </row>
    <row r="222" spans="9:9">
      <c r="I222" s="7"/>
    </row>
    <row r="223" spans="9:9">
      <c r="I223" s="7"/>
    </row>
    <row r="224" spans="9:9">
      <c r="I224" s="7"/>
    </row>
    <row r="225" spans="9:9">
      <c r="I225" s="7"/>
    </row>
    <row r="226" spans="9:9">
      <c r="I226" s="7"/>
    </row>
    <row r="227" spans="9:9">
      <c r="I227" s="7"/>
    </row>
    <row r="228" spans="9:9">
      <c r="I228" s="7"/>
    </row>
    <row r="229" spans="9:9">
      <c r="I229" s="7"/>
    </row>
    <row r="230" spans="9:9">
      <c r="I230" s="7"/>
    </row>
    <row r="231" spans="9:9">
      <c r="I231" s="7"/>
    </row>
    <row r="232" spans="9:9">
      <c r="I232" s="7"/>
    </row>
    <row r="233" spans="9:9">
      <c r="I233" s="7"/>
    </row>
    <row r="234" spans="9:9">
      <c r="I234" s="7"/>
    </row>
    <row r="235" spans="9:9">
      <c r="I235" s="7"/>
    </row>
    <row r="236" spans="9:9">
      <c r="I236" s="7"/>
    </row>
    <row r="237" spans="9:9">
      <c r="I237" s="7"/>
    </row>
    <row r="238" spans="9:9">
      <c r="I238" s="7"/>
    </row>
    <row r="239" spans="9:9">
      <c r="I239" s="7"/>
    </row>
    <row r="240" spans="9:9">
      <c r="I240" s="7"/>
    </row>
    <row r="241" spans="9:9">
      <c r="I241" s="7"/>
    </row>
    <row r="242" spans="9:9">
      <c r="I242" s="7"/>
    </row>
    <row r="243" spans="9:9">
      <c r="I243" s="7"/>
    </row>
    <row r="244" spans="9:9">
      <c r="I244" s="7"/>
    </row>
    <row r="245" spans="9:9">
      <c r="I245" s="7"/>
    </row>
    <row r="246" spans="9:9">
      <c r="I246" s="7"/>
    </row>
    <row r="247" spans="9:9">
      <c r="I247" s="7"/>
    </row>
    <row r="248" spans="9:9">
      <c r="I248" s="7"/>
    </row>
    <row r="249" spans="9:9">
      <c r="I249" s="7"/>
    </row>
    <row r="250" spans="9:9">
      <c r="I250" s="7"/>
    </row>
    <row r="251" spans="9:9">
      <c r="I251" s="7"/>
    </row>
    <row r="252" spans="9:9">
      <c r="I252" s="7"/>
    </row>
    <row r="253" spans="9:9">
      <c r="I253" s="7"/>
    </row>
    <row r="254" spans="9:9">
      <c r="I254" s="7"/>
    </row>
    <row r="255" spans="9:9">
      <c r="I255" s="7"/>
    </row>
    <row r="256" spans="9:9">
      <c r="I256" s="7"/>
    </row>
    <row r="257" spans="9:9">
      <c r="I257" s="7"/>
    </row>
    <row r="258" spans="9:9">
      <c r="I258" s="7"/>
    </row>
    <row r="259" spans="9:9">
      <c r="I259" s="7"/>
    </row>
    <row r="260" spans="9:9">
      <c r="I260" s="7"/>
    </row>
    <row r="261" spans="9:9">
      <c r="I261" s="7"/>
    </row>
    <row r="262" spans="9:9">
      <c r="I262" s="7"/>
    </row>
    <row r="263" spans="9:9">
      <c r="I263" s="7"/>
    </row>
    <row r="264" spans="9:9">
      <c r="I264" s="7"/>
    </row>
    <row r="265" spans="9:9">
      <c r="I265" s="7"/>
    </row>
    <row r="266" spans="9:9">
      <c r="I266" s="7"/>
    </row>
    <row r="267" spans="9:9">
      <c r="I267" s="7"/>
    </row>
    <row r="268" spans="9:9">
      <c r="I268" s="7"/>
    </row>
    <row r="269" spans="9:9">
      <c r="I269" s="7"/>
    </row>
    <row r="270" spans="9:9">
      <c r="I270" s="7"/>
    </row>
    <row r="271" spans="9:9">
      <c r="I271" s="7"/>
    </row>
    <row r="272" spans="9:9">
      <c r="I272" s="7"/>
    </row>
    <row r="273" spans="9:9">
      <c r="I273" s="7"/>
    </row>
    <row r="274" spans="9:9">
      <c r="I274" s="7"/>
    </row>
    <row r="275" spans="9:9">
      <c r="I275" s="7"/>
    </row>
    <row r="276" spans="9:9">
      <c r="I276" s="7"/>
    </row>
    <row r="277" spans="9:9">
      <c r="I277" s="7"/>
    </row>
    <row r="278" spans="9:9">
      <c r="I278" s="7"/>
    </row>
    <row r="279" spans="9:9">
      <c r="I279" s="7"/>
    </row>
    <row r="280" spans="9:9">
      <c r="I280" s="7"/>
    </row>
    <row r="281" spans="9:9">
      <c r="I281" s="7"/>
    </row>
    <row r="282" spans="9:9">
      <c r="I282" s="7"/>
    </row>
    <row r="283" spans="9:9">
      <c r="I283" s="7"/>
    </row>
    <row r="284" spans="9:9">
      <c r="I284" s="7"/>
    </row>
    <row r="285" spans="9:9">
      <c r="I285" s="7"/>
    </row>
    <row r="286" spans="9:9">
      <c r="I286" s="7"/>
    </row>
    <row r="287" spans="9:9">
      <c r="I287" s="7"/>
    </row>
    <row r="288" spans="9:9">
      <c r="I288" s="7"/>
    </row>
    <row r="289" spans="9:9">
      <c r="I289" s="7"/>
    </row>
    <row r="290" spans="9:9">
      <c r="I290" s="7"/>
    </row>
    <row r="291" spans="9:9">
      <c r="I291" s="7"/>
    </row>
    <row r="292" spans="9:9">
      <c r="I292" s="7"/>
    </row>
    <row r="293" spans="9:9">
      <c r="I293" s="7"/>
    </row>
    <row r="294" spans="9:9">
      <c r="I294" s="7"/>
    </row>
    <row r="295" spans="9:9">
      <c r="I295" s="7"/>
    </row>
    <row r="296" spans="9:9">
      <c r="I296" s="7"/>
    </row>
    <row r="297" spans="9:9">
      <c r="I297" s="7"/>
    </row>
    <row r="298" spans="9:9">
      <c r="I298" s="7"/>
    </row>
    <row r="299" spans="9:9">
      <c r="I299" s="7"/>
    </row>
    <row r="300" spans="9:9">
      <c r="I300" s="7"/>
    </row>
    <row r="301" spans="9:9">
      <c r="I301" s="7"/>
    </row>
    <row r="302" spans="9:9">
      <c r="I302" s="7"/>
    </row>
    <row r="303" spans="9:9">
      <c r="I303" s="7"/>
    </row>
    <row r="304" spans="9:9">
      <c r="I304" s="7"/>
    </row>
    <row r="305" spans="9:9">
      <c r="I305" s="7"/>
    </row>
    <row r="306" spans="9:9">
      <c r="I306" s="7"/>
    </row>
    <row r="307" spans="9:9">
      <c r="I307" s="7"/>
    </row>
    <row r="308" spans="9:9">
      <c r="I308" s="7"/>
    </row>
    <row r="309" spans="9:9">
      <c r="I309" s="7"/>
    </row>
    <row r="310" spans="9:9">
      <c r="I310" s="7"/>
    </row>
    <row r="311" spans="9:9">
      <c r="I311" s="7"/>
    </row>
    <row r="312" spans="9:9">
      <c r="I312" s="7"/>
    </row>
    <row r="313" spans="9:9">
      <c r="I313" s="7"/>
    </row>
    <row r="314" spans="9:9">
      <c r="I314" s="7"/>
    </row>
    <row r="315" spans="9:9">
      <c r="I315" s="7"/>
    </row>
    <row r="316" spans="9:9">
      <c r="I316" s="7"/>
    </row>
    <row r="317" spans="9:9">
      <c r="I317" s="7"/>
    </row>
    <row r="318" spans="9:9">
      <c r="I318" s="7"/>
    </row>
    <row r="319" spans="9:9">
      <c r="I319" s="7"/>
    </row>
    <row r="320" spans="9:9">
      <c r="I320" s="7"/>
    </row>
    <row r="321" spans="9:9">
      <c r="I321" s="7"/>
    </row>
    <row r="322" spans="9:9">
      <c r="I322" s="7"/>
    </row>
    <row r="323" spans="9:9">
      <c r="I323" s="7"/>
    </row>
    <row r="324" spans="9:9">
      <c r="I324" s="7"/>
    </row>
    <row r="325" spans="9:9">
      <c r="I325" s="7"/>
    </row>
    <row r="326" spans="9:9">
      <c r="I326" s="7"/>
    </row>
    <row r="327" spans="9:9">
      <c r="I327" s="7"/>
    </row>
    <row r="328" spans="9:9">
      <c r="I328" s="7"/>
    </row>
    <row r="329" spans="9:9">
      <c r="I329" s="7"/>
    </row>
    <row r="330" spans="9:9">
      <c r="I330" s="7"/>
    </row>
    <row r="331" spans="9:9">
      <c r="I331" s="7"/>
    </row>
    <row r="332" spans="9:9">
      <c r="I332" s="7"/>
    </row>
    <row r="333" spans="9:9">
      <c r="I333" s="7"/>
    </row>
    <row r="334" spans="9:9">
      <c r="I334" s="7"/>
    </row>
    <row r="335" spans="9:9">
      <c r="I335" s="7"/>
    </row>
    <row r="336" spans="9:9">
      <c r="I336" s="7"/>
    </row>
    <row r="337" spans="9:9">
      <c r="I337" s="7"/>
    </row>
    <row r="338" spans="9:9">
      <c r="I338" s="7"/>
    </row>
    <row r="339" spans="9:9">
      <c r="I339" s="7"/>
    </row>
    <row r="340" spans="9:9">
      <c r="I340" s="7"/>
    </row>
    <row r="341" spans="9:9">
      <c r="I341" s="7"/>
    </row>
    <row r="342" spans="9:9">
      <c r="I342" s="7"/>
    </row>
    <row r="343" spans="9:9">
      <c r="I343" s="7"/>
    </row>
    <row r="344" spans="9:9">
      <c r="I344" s="7"/>
    </row>
    <row r="345" spans="9:9">
      <c r="I345" s="7"/>
    </row>
    <row r="346" spans="9:9">
      <c r="I346" s="7"/>
    </row>
    <row r="347" spans="9:9">
      <c r="I347" s="7"/>
    </row>
    <row r="348" spans="9:9">
      <c r="I348" s="7"/>
    </row>
    <row r="349" spans="9:9">
      <c r="I349" s="7"/>
    </row>
    <row r="350" spans="9:9">
      <c r="I350" s="7"/>
    </row>
    <row r="351" spans="9:9">
      <c r="I351" s="7"/>
    </row>
    <row r="352" spans="9:9">
      <c r="I352" s="7"/>
    </row>
    <row r="353" spans="9:9">
      <c r="I353" s="7"/>
    </row>
    <row r="354" spans="9:9">
      <c r="I354" s="7"/>
    </row>
    <row r="355" spans="9:9">
      <c r="I355" s="7"/>
    </row>
    <row r="356" spans="9:9">
      <c r="I356" s="7"/>
    </row>
    <row r="357" spans="9:9">
      <c r="I357" s="7"/>
    </row>
    <row r="358" spans="9:9">
      <c r="I358" s="7"/>
    </row>
    <row r="359" spans="9:9">
      <c r="I359" s="7"/>
    </row>
    <row r="360" spans="9:9">
      <c r="I360" s="7"/>
    </row>
    <row r="361" spans="9:9">
      <c r="I361" s="7"/>
    </row>
    <row r="362" spans="9:9">
      <c r="I362" s="7"/>
    </row>
    <row r="363" spans="9:9">
      <c r="I363" s="7"/>
    </row>
    <row r="364" spans="9:9">
      <c r="I364" s="7"/>
    </row>
    <row r="365" spans="9:9">
      <c r="I365" s="7"/>
    </row>
    <row r="366" spans="9:9">
      <c r="I366" s="7"/>
    </row>
    <row r="367" spans="9:9">
      <c r="I367" s="7"/>
    </row>
    <row r="368" spans="9:9">
      <c r="I368" s="7"/>
    </row>
    <row r="369" spans="9:9">
      <c r="I369" s="7"/>
    </row>
    <row r="370" spans="9:9">
      <c r="I370" s="7"/>
    </row>
    <row r="371" spans="9:9">
      <c r="I371" s="7"/>
    </row>
    <row r="372" spans="9:9">
      <c r="I372" s="7"/>
    </row>
    <row r="373" spans="9:9">
      <c r="I373" s="7"/>
    </row>
    <row r="374" spans="9:9">
      <c r="I374" s="7"/>
    </row>
    <row r="375" spans="9:9">
      <c r="I375" s="7"/>
    </row>
    <row r="376" spans="9:9">
      <c r="I376" s="7"/>
    </row>
    <row r="377" spans="9:9">
      <c r="I377" s="7"/>
    </row>
    <row r="378" spans="9:9">
      <c r="I378" s="7"/>
    </row>
    <row r="379" spans="9:9">
      <c r="I379" s="7"/>
    </row>
    <row r="380" spans="9:9">
      <c r="I380" s="7"/>
    </row>
    <row r="381" spans="9:9">
      <c r="I381" s="7"/>
    </row>
    <row r="382" spans="9:9">
      <c r="I382" s="7"/>
    </row>
    <row r="383" spans="9:9">
      <c r="I383" s="7"/>
    </row>
    <row r="384" spans="9:9">
      <c r="I384" s="7"/>
    </row>
    <row r="385" spans="9:9">
      <c r="I385" s="7"/>
    </row>
    <row r="386" spans="9:9">
      <c r="I386" s="7"/>
    </row>
    <row r="387" spans="9:9">
      <c r="I387" s="7"/>
    </row>
    <row r="388" spans="9:9">
      <c r="I388" s="7"/>
    </row>
    <row r="389" spans="9:9">
      <c r="I389" s="7"/>
    </row>
    <row r="390" spans="9:9">
      <c r="I390" s="7"/>
    </row>
    <row r="391" spans="9:9">
      <c r="I391" s="7"/>
    </row>
    <row r="392" spans="9:9">
      <c r="I392" s="7"/>
    </row>
    <row r="393" spans="9:9">
      <c r="I393" s="7"/>
    </row>
    <row r="394" spans="9:9">
      <c r="I394" s="7"/>
    </row>
    <row r="395" spans="9:9">
      <c r="I395" s="7"/>
    </row>
    <row r="396" spans="9:9">
      <c r="I396" s="7"/>
    </row>
    <row r="397" spans="9:9">
      <c r="I397" s="7"/>
    </row>
    <row r="398" spans="9:9">
      <c r="I398" s="7"/>
    </row>
    <row r="399" spans="9:9">
      <c r="I399" s="7"/>
    </row>
    <row r="400" spans="9:9">
      <c r="I400" s="7"/>
    </row>
    <row r="401" spans="9:9">
      <c r="I401" s="7"/>
    </row>
    <row r="402" spans="9:9">
      <c r="I402" s="7"/>
    </row>
    <row r="403" spans="9:9">
      <c r="I403" s="7"/>
    </row>
    <row r="404" spans="9:9">
      <c r="I404" s="7"/>
    </row>
    <row r="405" spans="9:9">
      <c r="I405" s="7"/>
    </row>
    <row r="406" spans="9:9">
      <c r="I406" s="7"/>
    </row>
    <row r="407" spans="9:9">
      <c r="I407" s="7"/>
    </row>
    <row r="408" spans="9:9">
      <c r="I408" s="7"/>
    </row>
    <row r="409" spans="9:9">
      <c r="I409" s="7"/>
    </row>
    <row r="410" spans="9:9">
      <c r="I410" s="7"/>
    </row>
    <row r="411" spans="9:9">
      <c r="I411" s="7"/>
    </row>
    <row r="412" spans="9:9">
      <c r="I412" s="7"/>
    </row>
    <row r="413" spans="9:9">
      <c r="I413" s="7"/>
    </row>
    <row r="414" spans="9:9">
      <c r="I414" s="7"/>
    </row>
    <row r="415" spans="9:9">
      <c r="I415" s="7"/>
    </row>
    <row r="416" spans="9:9">
      <c r="I416" s="7"/>
    </row>
    <row r="417" spans="9:9">
      <c r="I417" s="7"/>
    </row>
    <row r="418" spans="9:9">
      <c r="I418" s="7"/>
    </row>
    <row r="419" spans="9:9">
      <c r="I419" s="7"/>
    </row>
    <row r="420" spans="9:9">
      <c r="I420" s="7"/>
    </row>
    <row r="421" spans="9:9">
      <c r="I421" s="7"/>
    </row>
    <row r="422" spans="9:9">
      <c r="I422" s="7"/>
    </row>
    <row r="423" spans="9:9">
      <c r="I423" s="7"/>
    </row>
    <row r="424" spans="9:9">
      <c r="I424" s="7"/>
    </row>
    <row r="425" spans="9:9">
      <c r="I425" s="7"/>
    </row>
    <row r="426" spans="9:9">
      <c r="I426" s="7"/>
    </row>
    <row r="427" spans="9:9">
      <c r="I427" s="7"/>
    </row>
    <row r="428" spans="9:9">
      <c r="I428" s="7"/>
    </row>
    <row r="429" spans="9:9">
      <c r="I429" s="7"/>
    </row>
    <row r="430" spans="9:9">
      <c r="I430" s="7"/>
    </row>
    <row r="431" spans="9:9">
      <c r="I431" s="7"/>
    </row>
    <row r="432" spans="9:9">
      <c r="I432" s="7"/>
    </row>
    <row r="433" spans="9:9">
      <c r="I433" s="7"/>
    </row>
    <row r="434" spans="9:9">
      <c r="I434" s="7"/>
    </row>
    <row r="435" spans="9:9">
      <c r="I435" s="7"/>
    </row>
    <row r="436" spans="9:9">
      <c r="I436" s="7"/>
    </row>
    <row r="437" spans="9:9">
      <c r="I437" s="7"/>
    </row>
    <row r="438" spans="9:9">
      <c r="I438" s="7"/>
    </row>
    <row r="439" spans="9:9">
      <c r="I439" s="7"/>
    </row>
    <row r="440" spans="9:9">
      <c r="I440" s="7"/>
    </row>
    <row r="441" spans="9:9">
      <c r="I441" s="7"/>
    </row>
    <row r="442" spans="9:9">
      <c r="I442" s="7"/>
    </row>
    <row r="443" spans="9:9">
      <c r="I443" s="7"/>
    </row>
    <row r="444" spans="9:9">
      <c r="I444" s="7"/>
    </row>
    <row r="445" spans="9:9">
      <c r="I445" s="7"/>
    </row>
    <row r="446" spans="9:9">
      <c r="I446" s="7"/>
    </row>
    <row r="447" spans="9:9">
      <c r="I447" s="7"/>
    </row>
    <row r="448" spans="9:9">
      <c r="I448" s="7"/>
    </row>
    <row r="449" spans="9:9">
      <c r="I449" s="7"/>
    </row>
    <row r="450" spans="9:9">
      <c r="I450" s="7"/>
    </row>
    <row r="451" spans="9:9">
      <c r="I451" s="7"/>
    </row>
    <row r="452" spans="9:9">
      <c r="I452" s="7"/>
    </row>
    <row r="453" spans="9:9">
      <c r="I453" s="7"/>
    </row>
    <row r="454" spans="9:9">
      <c r="I454" s="7"/>
    </row>
    <row r="455" spans="9:9">
      <c r="I455" s="7"/>
    </row>
    <row r="456" spans="9:9">
      <c r="I456" s="7"/>
    </row>
    <row r="457" spans="9:9">
      <c r="I457" s="7"/>
    </row>
    <row r="458" spans="9:9">
      <c r="I458" s="7"/>
    </row>
    <row r="459" spans="9:9">
      <c r="I459" s="7"/>
    </row>
    <row r="460" spans="9:9">
      <c r="I460" s="7"/>
    </row>
    <row r="461" spans="9:9">
      <c r="I461" s="7"/>
    </row>
    <row r="462" spans="9:9">
      <c r="I462" s="7"/>
    </row>
    <row r="463" spans="9:9">
      <c r="I463" s="7"/>
    </row>
    <row r="464" spans="9:9">
      <c r="I464" s="7"/>
    </row>
    <row r="465" spans="9:9">
      <c r="I465" s="7"/>
    </row>
    <row r="466" spans="9:9">
      <c r="I466" s="7"/>
    </row>
    <row r="467" spans="9:9">
      <c r="I467" s="7"/>
    </row>
    <row r="468" spans="9:9">
      <c r="I468" s="7"/>
    </row>
    <row r="469" spans="9:9">
      <c r="I469" s="7"/>
    </row>
    <row r="470" spans="9:9">
      <c r="I470" s="7"/>
    </row>
    <row r="471" spans="9:9">
      <c r="I471" s="7"/>
    </row>
    <row r="472" spans="9:9">
      <c r="I472" s="7"/>
    </row>
    <row r="473" spans="9:9">
      <c r="I473" s="7"/>
    </row>
    <row r="474" spans="9:9">
      <c r="I474" s="7"/>
    </row>
    <row r="475" spans="9:9">
      <c r="I475" s="7"/>
    </row>
    <row r="476" spans="9:9">
      <c r="I476" s="7"/>
    </row>
    <row r="477" spans="9:9">
      <c r="I477" s="7"/>
    </row>
    <row r="478" spans="9:9">
      <c r="I478" s="7"/>
    </row>
    <row r="479" spans="9:9">
      <c r="I479" s="7"/>
    </row>
    <row r="480" spans="9:9">
      <c r="I480" s="7"/>
    </row>
    <row r="481" spans="9:9">
      <c r="I481" s="7"/>
    </row>
    <row r="482" spans="9:9">
      <c r="I482" s="7"/>
    </row>
    <row r="483" spans="9:9">
      <c r="I483" s="7"/>
    </row>
    <row r="484" spans="9:9">
      <c r="I484" s="7"/>
    </row>
    <row r="485" spans="9:9">
      <c r="I485" s="7"/>
    </row>
    <row r="486" spans="9:9">
      <c r="I486" s="7"/>
    </row>
    <row r="487" spans="9:9">
      <c r="I487" s="7"/>
    </row>
    <row r="488" spans="9:9">
      <c r="I488" s="7"/>
    </row>
    <row r="489" spans="9:9">
      <c r="I489" s="7"/>
    </row>
    <row r="490" spans="9:9">
      <c r="I490" s="7"/>
    </row>
    <row r="491" spans="9:9">
      <c r="I491" s="7"/>
    </row>
    <row r="492" spans="9:9">
      <c r="I492" s="7"/>
    </row>
    <row r="493" spans="9:9">
      <c r="I493" s="7"/>
    </row>
    <row r="494" spans="9:9">
      <c r="I494" s="7"/>
    </row>
    <row r="495" spans="9:9">
      <c r="I495" s="7"/>
    </row>
    <row r="496" spans="9:9">
      <c r="I496" s="7"/>
    </row>
    <row r="497" spans="9:9">
      <c r="I497" s="7"/>
    </row>
    <row r="498" spans="9:9">
      <c r="I498" s="7"/>
    </row>
    <row r="499" spans="9:9">
      <c r="I499" s="7"/>
    </row>
    <row r="500" spans="9:9">
      <c r="I500" s="7"/>
    </row>
    <row r="501" spans="9:9">
      <c r="I501" s="7"/>
    </row>
    <row r="502" spans="9:9">
      <c r="I502" s="7"/>
    </row>
    <row r="503" spans="9:9">
      <c r="I503" s="7"/>
    </row>
    <row r="504" spans="9:9">
      <c r="I504" s="7"/>
    </row>
    <row r="505" spans="9:9">
      <c r="I505" s="7"/>
    </row>
    <row r="506" spans="9:9">
      <c r="I506" s="7"/>
    </row>
    <row r="507" spans="9:9">
      <c r="I507" s="7"/>
    </row>
    <row r="508" spans="9:9">
      <c r="I508" s="7"/>
    </row>
    <row r="509" spans="9:9">
      <c r="I509" s="7"/>
    </row>
    <row r="510" spans="9:9">
      <c r="I510" s="7"/>
    </row>
    <row r="511" spans="9:9">
      <c r="I511" s="7"/>
    </row>
    <row r="512" spans="9:9">
      <c r="I512" s="7"/>
    </row>
    <row r="513" spans="9:9">
      <c r="I513" s="7"/>
    </row>
    <row r="514" spans="9:9">
      <c r="I514" s="7"/>
    </row>
    <row r="515" spans="9:9">
      <c r="I515" s="7"/>
    </row>
    <row r="516" spans="9:9">
      <c r="I516" s="7"/>
    </row>
    <row r="517" spans="9:9">
      <c r="I517" s="7"/>
    </row>
    <row r="518" spans="9:9">
      <c r="I518" s="7"/>
    </row>
    <row r="519" spans="9:9">
      <c r="I519" s="7"/>
    </row>
    <row r="520" spans="9:9">
      <c r="I520" s="7"/>
    </row>
    <row r="521" spans="9:9">
      <c r="I521" s="7"/>
    </row>
    <row r="522" spans="9:9">
      <c r="I522" s="7"/>
    </row>
    <row r="523" spans="9:9">
      <c r="I523" s="7"/>
    </row>
    <row r="524" spans="9:9">
      <c r="I524" s="7"/>
    </row>
    <row r="525" spans="9:9">
      <c r="I525" s="7"/>
    </row>
    <row r="526" spans="9:9">
      <c r="I526" s="7"/>
    </row>
    <row r="527" spans="9:9">
      <c r="I527" s="7"/>
    </row>
    <row r="528" spans="9:9">
      <c r="I528" s="7"/>
    </row>
    <row r="529" spans="9:9">
      <c r="I529" s="7"/>
    </row>
    <row r="530" spans="9:9">
      <c r="I530" s="7"/>
    </row>
    <row r="531" spans="9:9">
      <c r="I531" s="7"/>
    </row>
    <row r="532" spans="9:9">
      <c r="I532" s="7"/>
    </row>
    <row r="533" spans="9:9">
      <c r="I533" s="7"/>
    </row>
    <row r="534" spans="9:9">
      <c r="I534" s="7"/>
    </row>
    <row r="535" spans="9:9">
      <c r="I535" s="7"/>
    </row>
    <row r="536" spans="9:9">
      <c r="I536" s="7"/>
    </row>
    <row r="537" spans="9:9">
      <c r="I537" s="7"/>
    </row>
    <row r="538" spans="9:9">
      <c r="I538" s="7"/>
    </row>
    <row r="539" spans="9:9">
      <c r="I539" s="7"/>
    </row>
    <row r="540" spans="9:9">
      <c r="I540" s="7"/>
    </row>
    <row r="541" spans="9:9">
      <c r="I541" s="7"/>
    </row>
    <row r="542" spans="9:9">
      <c r="I542" s="7"/>
    </row>
    <row r="543" spans="9:9">
      <c r="I543" s="7"/>
    </row>
    <row r="544" spans="9:9">
      <c r="I544" s="7"/>
    </row>
    <row r="545" spans="9:9">
      <c r="I545" s="7"/>
    </row>
    <row r="546" spans="9:9">
      <c r="I546" s="7"/>
    </row>
    <row r="547" spans="9:9">
      <c r="I547" s="7"/>
    </row>
    <row r="548" spans="9:9">
      <c r="I548" s="7"/>
    </row>
    <row r="549" spans="9:9">
      <c r="I549" s="7"/>
    </row>
    <row r="550" spans="9:9">
      <c r="I550" s="7"/>
    </row>
    <row r="551" spans="9:9">
      <c r="I551" s="7"/>
    </row>
    <row r="552" spans="9:9">
      <c r="I552" s="7"/>
    </row>
    <row r="553" spans="9:9">
      <c r="I553" s="7"/>
    </row>
    <row r="554" spans="9:9">
      <c r="I554" s="7"/>
    </row>
    <row r="555" spans="9:9">
      <c r="I555" s="7"/>
    </row>
    <row r="556" spans="9:9">
      <c r="I556" s="7"/>
    </row>
    <row r="557" spans="9:9">
      <c r="I557" s="7"/>
    </row>
    <row r="558" spans="9:9">
      <c r="I558" s="7"/>
    </row>
    <row r="559" spans="9:9">
      <c r="I559" s="7"/>
    </row>
    <row r="560" spans="9:9">
      <c r="I560" s="7"/>
    </row>
    <row r="561" spans="9:9">
      <c r="I561" s="7"/>
    </row>
    <row r="562" spans="9:9">
      <c r="I562" s="7"/>
    </row>
    <row r="563" spans="9:9">
      <c r="I563" s="7"/>
    </row>
    <row r="564" spans="9:9">
      <c r="I564" s="7"/>
    </row>
    <row r="565" spans="9:9">
      <c r="I565" s="7"/>
    </row>
    <row r="566" spans="9:9">
      <c r="I566" s="7"/>
    </row>
    <row r="567" spans="9:9">
      <c r="I567" s="7"/>
    </row>
    <row r="568" spans="9:9">
      <c r="I568" s="7"/>
    </row>
    <row r="569" spans="9:9">
      <c r="I569" s="7"/>
    </row>
    <row r="570" spans="9:9">
      <c r="I570" s="7"/>
    </row>
    <row r="571" spans="9:9">
      <c r="I571" s="7"/>
    </row>
    <row r="572" spans="9:9">
      <c r="I572" s="7"/>
    </row>
    <row r="573" spans="9:9">
      <c r="I573" s="7"/>
    </row>
    <row r="574" spans="9:9">
      <c r="I574" s="7"/>
    </row>
    <row r="575" spans="9:9">
      <c r="I575" s="7"/>
    </row>
    <row r="576" spans="9:9">
      <c r="I576" s="7"/>
    </row>
    <row r="577" spans="9:9">
      <c r="I577" s="7"/>
    </row>
    <row r="578" spans="9:9">
      <c r="I578" s="7"/>
    </row>
    <row r="579" spans="9:9">
      <c r="I579" s="7"/>
    </row>
    <row r="580" spans="9:9">
      <c r="I580" s="7"/>
    </row>
    <row r="581" spans="9:9">
      <c r="I581" s="7"/>
    </row>
    <row r="582" spans="9:9">
      <c r="I582" s="7"/>
    </row>
    <row r="583" spans="9:9">
      <c r="I583" s="7"/>
    </row>
    <row r="584" spans="9:9">
      <c r="I584" s="7"/>
    </row>
    <row r="585" spans="9:9">
      <c r="I585" s="7"/>
    </row>
    <row r="586" spans="9:9">
      <c r="I586" s="7"/>
    </row>
    <row r="587" spans="9:9">
      <c r="I587" s="7"/>
    </row>
    <row r="588" spans="9:9">
      <c r="I588" s="7"/>
    </row>
    <row r="589" spans="9:9">
      <c r="I589" s="7"/>
    </row>
    <row r="590" spans="9:9">
      <c r="I590" s="7"/>
    </row>
    <row r="591" spans="9:9">
      <c r="I591" s="7"/>
    </row>
    <row r="592" spans="9:9">
      <c r="I592" s="7"/>
    </row>
    <row r="593" spans="9:9">
      <c r="I593" s="7"/>
    </row>
    <row r="594" spans="9:9">
      <c r="I594" s="7"/>
    </row>
    <row r="595" spans="9:9">
      <c r="I595" s="7"/>
    </row>
    <row r="596" spans="9:9">
      <c r="I596" s="7"/>
    </row>
    <row r="597" spans="9:9">
      <c r="I597" s="7"/>
    </row>
    <row r="598" spans="9:9">
      <c r="I598" s="7"/>
    </row>
    <row r="599" spans="9:9">
      <c r="I599" s="7"/>
    </row>
    <row r="600" spans="9:9">
      <c r="I600" s="7"/>
    </row>
    <row r="601" spans="9:9">
      <c r="I601" s="7"/>
    </row>
    <row r="602" spans="9:9">
      <c r="I602" s="7"/>
    </row>
    <row r="603" spans="9:9">
      <c r="I603" s="7"/>
    </row>
    <row r="604" spans="9:9">
      <c r="I604" s="7"/>
    </row>
    <row r="605" spans="9:9">
      <c r="I605" s="7"/>
    </row>
    <row r="606" spans="9:9">
      <c r="I606" s="7"/>
    </row>
    <row r="607" spans="9:9">
      <c r="I607" s="7"/>
    </row>
    <row r="608" spans="9:9">
      <c r="I608" s="7"/>
    </row>
    <row r="609" spans="9:9">
      <c r="I609" s="7"/>
    </row>
    <row r="610" spans="9:9">
      <c r="I610" s="7"/>
    </row>
    <row r="611" spans="9:9">
      <c r="I611" s="7"/>
    </row>
    <row r="612" spans="9:9">
      <c r="I612" s="7"/>
    </row>
    <row r="613" spans="9:9">
      <c r="I613" s="7"/>
    </row>
    <row r="614" spans="9:9">
      <c r="I614" s="7"/>
    </row>
    <row r="615" spans="9:9">
      <c r="I615" s="7"/>
    </row>
    <row r="616" spans="9:9">
      <c r="I616" s="7"/>
    </row>
    <row r="617" spans="9:9">
      <c r="I617" s="7"/>
    </row>
    <row r="618" spans="9:9">
      <c r="I618" s="7"/>
    </row>
    <row r="619" spans="9:9">
      <c r="I619" s="7"/>
    </row>
    <row r="620" spans="9:9">
      <c r="I620" s="7"/>
    </row>
    <row r="621" spans="9:9">
      <c r="I621" s="7"/>
    </row>
    <row r="622" spans="9:9">
      <c r="I622" s="7"/>
    </row>
    <row r="623" spans="9:9">
      <c r="I623" s="7"/>
    </row>
    <row r="624" spans="9:9">
      <c r="I624" s="7"/>
    </row>
    <row r="625" spans="9:9">
      <c r="I625" s="7"/>
    </row>
    <row r="626" spans="9:9">
      <c r="I626" s="7"/>
    </row>
    <row r="627" spans="9:9">
      <c r="I627" s="7"/>
    </row>
    <row r="628" spans="9:9">
      <c r="I628" s="7"/>
    </row>
    <row r="629" spans="9:9">
      <c r="I629" s="7"/>
    </row>
    <row r="630" spans="9:9">
      <c r="I630" s="7"/>
    </row>
    <row r="631" spans="9:9">
      <c r="I631" s="7"/>
    </row>
    <row r="632" spans="9:9">
      <c r="I632" s="7"/>
    </row>
    <row r="633" spans="9:9">
      <c r="I633" s="7"/>
    </row>
    <row r="634" spans="9:9">
      <c r="I634" s="7"/>
    </row>
    <row r="635" spans="9:9">
      <c r="I635" s="7"/>
    </row>
    <row r="636" spans="9:9">
      <c r="I636" s="7"/>
    </row>
    <row r="637" spans="9:9">
      <c r="I637" s="7"/>
    </row>
    <row r="638" spans="9:9">
      <c r="I638" s="7"/>
    </row>
    <row r="639" spans="9:9">
      <c r="I639" s="7"/>
    </row>
    <row r="640" spans="9:9">
      <c r="I640" s="7"/>
    </row>
    <row r="641" spans="9:9">
      <c r="I641" s="7"/>
    </row>
    <row r="642" spans="9:9">
      <c r="I642" s="7"/>
    </row>
    <row r="643" spans="9:9">
      <c r="I643" s="7"/>
    </row>
    <row r="644" spans="9:9">
      <c r="I644" s="7"/>
    </row>
    <row r="645" spans="9:9">
      <c r="I645" s="7"/>
    </row>
    <row r="646" spans="9:9">
      <c r="I646" s="7"/>
    </row>
    <row r="647" spans="9:9">
      <c r="I647" s="7"/>
    </row>
    <row r="648" spans="9:9">
      <c r="I648" s="7"/>
    </row>
    <row r="649" spans="9:9">
      <c r="I649" s="7"/>
    </row>
    <row r="650" spans="9:9">
      <c r="I650" s="7"/>
    </row>
    <row r="651" spans="9:9">
      <c r="I651" s="7"/>
    </row>
    <row r="652" spans="9:9">
      <c r="I652" s="7"/>
    </row>
    <row r="653" spans="9:9">
      <c r="I653" s="7"/>
    </row>
    <row r="654" spans="9:9">
      <c r="I654" s="7"/>
    </row>
    <row r="655" spans="9:9">
      <c r="I655" s="7"/>
    </row>
    <row r="656" spans="9:9">
      <c r="I656" s="7"/>
    </row>
    <row r="657" spans="9:9">
      <c r="I657" s="7"/>
    </row>
    <row r="658" spans="9:9">
      <c r="I658" s="7"/>
    </row>
    <row r="659" spans="9:9">
      <c r="I659" s="7"/>
    </row>
    <row r="660" spans="9:9">
      <c r="I660" s="7"/>
    </row>
    <row r="661" spans="9:9">
      <c r="I661" s="7"/>
    </row>
    <row r="662" spans="9:9">
      <c r="I662" s="7"/>
    </row>
    <row r="663" spans="9:9">
      <c r="I663" s="7"/>
    </row>
    <row r="664" spans="9:9">
      <c r="I664" s="7"/>
    </row>
    <row r="665" spans="9:9">
      <c r="I665" s="7"/>
    </row>
    <row r="666" spans="9:9">
      <c r="I666" s="7"/>
    </row>
    <row r="667" spans="9:9">
      <c r="I667" s="7"/>
    </row>
    <row r="668" spans="9:9">
      <c r="I668" s="7"/>
    </row>
    <row r="669" spans="9:9">
      <c r="I669" s="7"/>
    </row>
    <row r="670" spans="9:9">
      <c r="I670" s="7"/>
    </row>
    <row r="671" spans="9:9">
      <c r="I671" s="7"/>
    </row>
    <row r="672" spans="9:9">
      <c r="I672" s="7"/>
    </row>
    <row r="673" spans="9:9">
      <c r="I673" s="7"/>
    </row>
    <row r="674" spans="9:9">
      <c r="I674" s="7"/>
    </row>
    <row r="675" spans="9:9">
      <c r="I675" s="7"/>
    </row>
    <row r="676" spans="9:9">
      <c r="I676" s="7"/>
    </row>
    <row r="677" spans="9:9">
      <c r="I677" s="7"/>
    </row>
    <row r="678" spans="9:9">
      <c r="I678" s="7"/>
    </row>
    <row r="679" spans="9:9">
      <c r="I679" s="7"/>
    </row>
    <row r="680" spans="9:9">
      <c r="I680" s="7"/>
    </row>
    <row r="681" spans="9:9">
      <c r="I681" s="7"/>
    </row>
    <row r="682" spans="9:9">
      <c r="I682" s="7"/>
    </row>
    <row r="683" spans="9:9">
      <c r="I683" s="7"/>
    </row>
    <row r="684" spans="9:9">
      <c r="I684" s="7"/>
    </row>
    <row r="685" spans="9:9">
      <c r="I685" s="7"/>
    </row>
    <row r="686" spans="9:9">
      <c r="I686" s="7"/>
    </row>
    <row r="687" spans="9:9">
      <c r="I687" s="7"/>
    </row>
    <row r="688" spans="9:9">
      <c r="I688" s="7"/>
    </row>
    <row r="689" spans="9:9">
      <c r="I689" s="7"/>
    </row>
    <row r="690" spans="9:9">
      <c r="I690" s="7"/>
    </row>
    <row r="691" spans="9:9">
      <c r="I691" s="7"/>
    </row>
    <row r="692" spans="9:9">
      <c r="I692" s="7"/>
    </row>
    <row r="693" spans="9:9">
      <c r="I693" s="7"/>
    </row>
    <row r="694" spans="9:9">
      <c r="I694" s="7"/>
    </row>
    <row r="695" spans="9:9">
      <c r="I695" s="7"/>
    </row>
    <row r="696" spans="9:9">
      <c r="I696" s="7"/>
    </row>
    <row r="697" spans="9:9">
      <c r="I697" s="7"/>
    </row>
    <row r="698" spans="9:9">
      <c r="I698" s="7"/>
    </row>
    <row r="699" spans="9:9">
      <c r="I699" s="7"/>
    </row>
    <row r="700" spans="9:9">
      <c r="I700" s="7"/>
    </row>
    <row r="701" spans="9:9">
      <c r="I701" s="7"/>
    </row>
    <row r="702" spans="9:9">
      <c r="I702" s="7"/>
    </row>
    <row r="703" spans="9:9">
      <c r="I703" s="7"/>
    </row>
    <row r="704" spans="9:9">
      <c r="I704" s="7"/>
    </row>
    <row r="705" spans="9:9">
      <c r="I705" s="7"/>
    </row>
    <row r="706" spans="9:9">
      <c r="I706" s="7"/>
    </row>
    <row r="707" spans="9:9">
      <c r="I707" s="7"/>
    </row>
    <row r="708" spans="9:9">
      <c r="I708" s="7"/>
    </row>
    <row r="709" spans="9:9">
      <c r="I709" s="7"/>
    </row>
    <row r="710" spans="9:9">
      <c r="I710" s="7"/>
    </row>
    <row r="711" spans="9:9">
      <c r="I711" s="7"/>
    </row>
    <row r="712" spans="9:9">
      <c r="I712" s="7"/>
    </row>
    <row r="713" spans="9:9">
      <c r="I713" s="7"/>
    </row>
    <row r="714" spans="9:9">
      <c r="I714" s="7"/>
    </row>
    <row r="715" spans="9:9">
      <c r="I715" s="7"/>
    </row>
    <row r="716" spans="9:9">
      <c r="I716" s="7"/>
    </row>
    <row r="717" spans="9:9">
      <c r="I717" s="7"/>
    </row>
    <row r="718" spans="9:9">
      <c r="I718" s="7"/>
    </row>
    <row r="719" spans="9:9">
      <c r="I719" s="7"/>
    </row>
    <row r="720" spans="9:9">
      <c r="I720" s="7"/>
    </row>
    <row r="721" spans="9:9">
      <c r="I721" s="7"/>
    </row>
    <row r="722" spans="9:9">
      <c r="I722" s="7"/>
    </row>
    <row r="723" spans="9:9">
      <c r="I723" s="7"/>
    </row>
    <row r="724" spans="9:9">
      <c r="I724" s="7"/>
    </row>
    <row r="725" spans="9:9">
      <c r="I725" s="7"/>
    </row>
    <row r="726" spans="9:9">
      <c r="I726" s="7"/>
    </row>
    <row r="727" spans="9:9">
      <c r="I727" s="7"/>
    </row>
    <row r="728" spans="9:9">
      <c r="I728" s="7"/>
    </row>
    <row r="729" spans="9:9">
      <c r="I729" s="7"/>
    </row>
    <row r="730" spans="9:9">
      <c r="I730" s="7"/>
    </row>
    <row r="731" spans="9:9">
      <c r="I731" s="7"/>
    </row>
    <row r="732" spans="9:9">
      <c r="I732" s="7"/>
    </row>
    <row r="733" spans="9:9">
      <c r="I733" s="7"/>
    </row>
    <row r="734" spans="9:9">
      <c r="I734" s="7"/>
    </row>
    <row r="735" spans="9:9">
      <c r="I735" s="7"/>
    </row>
    <row r="736" spans="9:9">
      <c r="I736" s="7"/>
    </row>
    <row r="737" spans="9:9">
      <c r="I737" s="7"/>
    </row>
    <row r="738" spans="9:9">
      <c r="I738" s="7"/>
    </row>
    <row r="739" spans="9:9">
      <c r="I739" s="7"/>
    </row>
    <row r="740" spans="9:9">
      <c r="I740" s="7"/>
    </row>
    <row r="741" spans="9:9">
      <c r="I741" s="7"/>
    </row>
    <row r="742" spans="9:9">
      <c r="I742" s="7"/>
    </row>
    <row r="743" spans="9:9">
      <c r="I743" s="7"/>
    </row>
    <row r="744" spans="9:9">
      <c r="I744" s="7"/>
    </row>
    <row r="745" spans="9:9">
      <c r="I745" s="7"/>
    </row>
    <row r="746" spans="9:9">
      <c r="I746" s="7"/>
    </row>
    <row r="747" spans="9:9">
      <c r="I747" s="7"/>
    </row>
    <row r="748" spans="9:9">
      <c r="I748" s="7"/>
    </row>
    <row r="749" spans="9:9">
      <c r="I749" s="7"/>
    </row>
    <row r="750" spans="9:9">
      <c r="I750" s="7"/>
    </row>
    <row r="751" spans="9:9">
      <c r="I751" s="7"/>
    </row>
    <row r="752" spans="9:9">
      <c r="I752" s="7"/>
    </row>
    <row r="753" spans="9:9">
      <c r="I753" s="7"/>
    </row>
    <row r="754" spans="9:9">
      <c r="I754" s="7"/>
    </row>
    <row r="755" spans="9:9">
      <c r="I755" s="7"/>
    </row>
    <row r="756" spans="9:9">
      <c r="I756" s="7"/>
    </row>
    <row r="757" spans="9:9">
      <c r="I757" s="7"/>
    </row>
    <row r="758" spans="9:9">
      <c r="I758" s="7"/>
    </row>
    <row r="759" spans="9:9">
      <c r="I759" s="7"/>
    </row>
    <row r="760" spans="9:9">
      <c r="I760" s="7"/>
    </row>
    <row r="761" spans="9:9">
      <c r="I761" s="7"/>
    </row>
    <row r="762" spans="9:9">
      <c r="I762" s="7"/>
    </row>
    <row r="763" spans="9:9">
      <c r="I763" s="7"/>
    </row>
    <row r="764" spans="9:9">
      <c r="I764" s="7"/>
    </row>
    <row r="765" spans="9:9">
      <c r="I765" s="7"/>
    </row>
    <row r="766" spans="9:9">
      <c r="I766" s="7"/>
    </row>
    <row r="767" spans="9:9">
      <c r="I767" s="7"/>
    </row>
    <row r="768" spans="9:9">
      <c r="I768" s="7"/>
    </row>
    <row r="769" spans="9:9">
      <c r="I769" s="7"/>
    </row>
    <row r="770" spans="9:9">
      <c r="I770" s="7"/>
    </row>
    <row r="771" spans="9:9">
      <c r="I771" s="7"/>
    </row>
    <row r="772" spans="9:9">
      <c r="I772" s="7"/>
    </row>
    <row r="773" spans="9:9">
      <c r="I773" s="7"/>
    </row>
    <row r="774" spans="9:9">
      <c r="I774" s="7"/>
    </row>
    <row r="775" spans="9:9">
      <c r="I775" s="7"/>
    </row>
    <row r="776" spans="9:9">
      <c r="I776" s="7"/>
    </row>
    <row r="777" spans="9:9">
      <c r="I777" s="7"/>
    </row>
    <row r="778" spans="9:9">
      <c r="I778" s="7"/>
    </row>
    <row r="779" spans="9:9">
      <c r="I779" s="7"/>
    </row>
    <row r="780" spans="9:9">
      <c r="I780" s="7"/>
    </row>
    <row r="781" spans="9:9">
      <c r="I781" s="7"/>
    </row>
    <row r="782" spans="9:9">
      <c r="I782" s="7"/>
    </row>
    <row r="783" spans="9:9">
      <c r="I783" s="7"/>
    </row>
    <row r="784" spans="9:9">
      <c r="I784" s="7"/>
    </row>
    <row r="785" spans="9:9">
      <c r="I785" s="7"/>
    </row>
    <row r="786" spans="9:9">
      <c r="I786" s="7"/>
    </row>
    <row r="787" spans="9:9">
      <c r="I787" s="7"/>
    </row>
    <row r="788" spans="9:9">
      <c r="I788" s="7"/>
    </row>
    <row r="789" spans="9:9">
      <c r="I789" s="7"/>
    </row>
    <row r="790" spans="9:9">
      <c r="I790" s="7"/>
    </row>
    <row r="791" spans="9:9">
      <c r="I791" s="7"/>
    </row>
    <row r="792" spans="9:9">
      <c r="I792" s="7"/>
    </row>
    <row r="793" spans="9:9">
      <c r="I793" s="7"/>
    </row>
    <row r="794" spans="9:9">
      <c r="I794" s="7"/>
    </row>
    <row r="795" spans="9:9">
      <c r="I795" s="7"/>
    </row>
    <row r="796" spans="9:9">
      <c r="I796" s="7"/>
    </row>
    <row r="797" spans="9:9">
      <c r="I797" s="7"/>
    </row>
    <row r="798" spans="9:9">
      <c r="I798" s="7"/>
    </row>
    <row r="799" spans="9:9">
      <c r="I799" s="7"/>
    </row>
    <row r="800" spans="9:9">
      <c r="I800" s="7"/>
    </row>
    <row r="801" spans="9:9">
      <c r="I801" s="7"/>
    </row>
    <row r="802" spans="9:9">
      <c r="I802" s="7"/>
    </row>
    <row r="803" spans="9:9">
      <c r="I803" s="7"/>
    </row>
    <row r="804" spans="9:9">
      <c r="I804" s="7"/>
    </row>
    <row r="805" spans="9:9">
      <c r="I805" s="7"/>
    </row>
    <row r="806" spans="9:9">
      <c r="I806" s="7"/>
    </row>
    <row r="807" spans="9:9">
      <c r="I807" s="7"/>
    </row>
    <row r="808" spans="9:9">
      <c r="I808" s="7"/>
    </row>
    <row r="809" spans="9:9">
      <c r="I809" s="7"/>
    </row>
    <row r="810" spans="9:9">
      <c r="I810" s="7"/>
    </row>
    <row r="811" spans="9:9">
      <c r="I811" s="7"/>
    </row>
    <row r="812" spans="9:9">
      <c r="I812" s="7"/>
    </row>
    <row r="813" spans="9:9">
      <c r="I813" s="7"/>
    </row>
    <row r="814" spans="9:9">
      <c r="I814" s="7"/>
    </row>
    <row r="815" spans="9:9">
      <c r="I815" s="7"/>
    </row>
    <row r="816" spans="9:9">
      <c r="I816" s="7"/>
    </row>
    <row r="817" spans="9:9">
      <c r="I817" s="7"/>
    </row>
    <row r="818" spans="9:9">
      <c r="I818" s="7"/>
    </row>
    <row r="819" spans="9:9">
      <c r="I819" s="7"/>
    </row>
    <row r="820" spans="9:9">
      <c r="I820" s="7"/>
    </row>
    <row r="821" spans="9:9">
      <c r="I821" s="7"/>
    </row>
    <row r="822" spans="9:9">
      <c r="I822" s="7"/>
    </row>
    <row r="823" spans="9:9">
      <c r="I823" s="7"/>
    </row>
    <row r="824" spans="9:9">
      <c r="I824" s="7"/>
    </row>
    <row r="825" spans="9:9">
      <c r="I825" s="7"/>
    </row>
    <row r="826" spans="9:9">
      <c r="I826" s="7"/>
    </row>
    <row r="827" spans="9:9">
      <c r="I827" s="7"/>
    </row>
    <row r="828" spans="9:9">
      <c r="I828" s="7"/>
    </row>
    <row r="829" spans="9:9">
      <c r="I829" s="7"/>
    </row>
    <row r="830" spans="9:9">
      <c r="I830" s="7"/>
    </row>
    <row r="831" spans="9:9">
      <c r="I831" s="7"/>
    </row>
    <row r="832" spans="9:9">
      <c r="I832" s="7"/>
    </row>
    <row r="833" spans="9:9">
      <c r="I833" s="7"/>
    </row>
    <row r="834" spans="9:9">
      <c r="I834" s="7"/>
    </row>
    <row r="835" spans="9:9">
      <c r="I835" s="7"/>
    </row>
    <row r="836" spans="9:9">
      <c r="I836" s="7"/>
    </row>
    <row r="837" spans="9:9">
      <c r="I837" s="7"/>
    </row>
    <row r="838" spans="9:9">
      <c r="I838" s="7"/>
    </row>
    <row r="839" spans="9:9">
      <c r="I839" s="7"/>
    </row>
    <row r="840" spans="9:9">
      <c r="I840" s="7"/>
    </row>
    <row r="841" spans="9:9">
      <c r="I841" s="7"/>
    </row>
    <row r="842" spans="9:9">
      <c r="I842" s="7"/>
    </row>
    <row r="843" spans="9:9">
      <c r="I843" s="7"/>
    </row>
    <row r="844" spans="9:9">
      <c r="I844" s="7"/>
    </row>
    <row r="845" spans="9:9">
      <c r="I845" s="7"/>
    </row>
    <row r="846" spans="9:9">
      <c r="I846" s="7"/>
    </row>
    <row r="847" spans="9:9">
      <c r="I847" s="7"/>
    </row>
    <row r="848" spans="9:9">
      <c r="I848" s="7"/>
    </row>
    <row r="849" spans="9:9">
      <c r="I849" s="7"/>
    </row>
    <row r="850" spans="9:9">
      <c r="I850" s="7"/>
    </row>
    <row r="851" spans="9:9">
      <c r="I851" s="7"/>
    </row>
    <row r="852" spans="9:9">
      <c r="I852" s="7"/>
    </row>
    <row r="853" spans="9:9">
      <c r="I853" s="7"/>
    </row>
    <row r="854" spans="9:9">
      <c r="I854" s="7"/>
    </row>
    <row r="855" spans="9:9">
      <c r="I855" s="7"/>
    </row>
    <row r="856" spans="9:9">
      <c r="I856" s="7"/>
    </row>
    <row r="857" spans="9:9">
      <c r="I857" s="7"/>
    </row>
    <row r="858" spans="9:9">
      <c r="I858" s="7"/>
    </row>
    <row r="859" spans="9:9">
      <c r="I859" s="7"/>
    </row>
    <row r="860" spans="9:9">
      <c r="I860" s="7"/>
    </row>
    <row r="861" spans="9:9">
      <c r="I861" s="7"/>
    </row>
    <row r="862" spans="9:9">
      <c r="I862" s="7"/>
    </row>
    <row r="863" spans="9:9">
      <c r="I863" s="7"/>
    </row>
    <row r="864" spans="9:9">
      <c r="I864" s="7"/>
    </row>
    <row r="865" spans="9:9">
      <c r="I865" s="7"/>
    </row>
    <row r="866" spans="9:9">
      <c r="I866" s="7"/>
    </row>
    <row r="867" spans="9:9">
      <c r="I867" s="7"/>
    </row>
    <row r="868" spans="9:9">
      <c r="I868" s="7"/>
    </row>
    <row r="869" spans="9:9">
      <c r="I869" s="7"/>
    </row>
    <row r="870" spans="9:9">
      <c r="I870" s="7"/>
    </row>
    <row r="871" spans="9:9">
      <c r="I871" s="7"/>
    </row>
    <row r="872" spans="9:9">
      <c r="I872" s="7"/>
    </row>
    <row r="873" spans="9:9">
      <c r="I873" s="7"/>
    </row>
    <row r="874" spans="9:9">
      <c r="I874" s="7"/>
    </row>
    <row r="875" spans="9:9">
      <c r="I875" s="7"/>
    </row>
    <row r="876" spans="9:9">
      <c r="I876" s="7"/>
    </row>
    <row r="877" spans="9:9">
      <c r="I877" s="7"/>
    </row>
    <row r="878" spans="9:9">
      <c r="I878" s="7"/>
    </row>
    <row r="879" spans="9:9">
      <c r="I879" s="7"/>
    </row>
    <row r="880" spans="9:9">
      <c r="I880" s="7"/>
    </row>
    <row r="881" spans="9:9">
      <c r="I881" s="7"/>
    </row>
    <row r="882" spans="9:9">
      <c r="I882" s="7"/>
    </row>
    <row r="883" spans="9:9">
      <c r="I883" s="7"/>
    </row>
    <row r="884" spans="9:9">
      <c r="I884" s="7"/>
    </row>
    <row r="885" spans="9:9">
      <c r="I885" s="7"/>
    </row>
    <row r="886" spans="9:9">
      <c r="I886" s="7"/>
    </row>
    <row r="887" spans="9:9">
      <c r="I887" s="7"/>
    </row>
    <row r="888" spans="9:9">
      <c r="I888" s="7"/>
    </row>
    <row r="889" spans="9:9">
      <c r="I889" s="7"/>
    </row>
    <row r="890" spans="9:9">
      <c r="I890" s="7"/>
    </row>
    <row r="891" spans="9:9">
      <c r="I891" s="7"/>
    </row>
    <row r="892" spans="9:9">
      <c r="I892" s="7"/>
    </row>
    <row r="893" spans="9:9">
      <c r="I893" s="7"/>
    </row>
    <row r="894" spans="9:9">
      <c r="I894" s="7"/>
    </row>
    <row r="895" spans="9:9">
      <c r="I895" s="7"/>
    </row>
    <row r="896" spans="9:9">
      <c r="I896" s="7"/>
    </row>
    <row r="897" spans="9:9">
      <c r="I897" s="7"/>
    </row>
    <row r="898" spans="9:9">
      <c r="I898" s="7"/>
    </row>
    <row r="899" spans="9:9">
      <c r="I899" s="7"/>
    </row>
    <row r="900" spans="9:9">
      <c r="I900" s="7"/>
    </row>
    <row r="901" spans="9:9">
      <c r="I901" s="7"/>
    </row>
    <row r="902" spans="9:9">
      <c r="I902" s="7"/>
    </row>
    <row r="903" spans="9:9">
      <c r="I903" s="7"/>
    </row>
    <row r="904" spans="9:9">
      <c r="I904" s="7"/>
    </row>
    <row r="905" spans="9:9">
      <c r="I905" s="7"/>
    </row>
    <row r="906" spans="9:9">
      <c r="I906" s="7"/>
    </row>
    <row r="907" spans="9:9">
      <c r="I907" s="7"/>
    </row>
    <row r="908" spans="9:9">
      <c r="I908" s="7"/>
    </row>
    <row r="909" spans="9:9">
      <c r="I909" s="7"/>
    </row>
    <row r="910" spans="9:9">
      <c r="I910" s="7"/>
    </row>
    <row r="911" spans="9:9">
      <c r="I911" s="7"/>
    </row>
    <row r="912" spans="9:9">
      <c r="I912" s="7"/>
    </row>
    <row r="913" spans="9:9">
      <c r="I913" s="7"/>
    </row>
    <row r="914" spans="9:9">
      <c r="I914" s="7"/>
    </row>
    <row r="915" spans="9:9">
      <c r="I915" s="7"/>
    </row>
    <row r="916" spans="9:9">
      <c r="I916" s="7"/>
    </row>
    <row r="917" spans="9:9">
      <c r="I917" s="7"/>
    </row>
    <row r="918" spans="9:9">
      <c r="I918" s="7"/>
    </row>
    <row r="919" spans="9:9">
      <c r="I919" s="7"/>
    </row>
    <row r="920" spans="9:9">
      <c r="I920" s="7"/>
    </row>
    <row r="921" spans="9:9">
      <c r="I921" s="7"/>
    </row>
    <row r="922" spans="9:9">
      <c r="I922" s="7"/>
    </row>
    <row r="923" spans="9:9">
      <c r="I923" s="7"/>
    </row>
    <row r="924" spans="9:9">
      <c r="I924" s="7"/>
    </row>
    <row r="925" spans="9:9">
      <c r="I925" s="7"/>
    </row>
    <row r="926" spans="9:9">
      <c r="I926" s="7"/>
    </row>
    <row r="927" spans="9:9">
      <c r="I927" s="7"/>
    </row>
    <row r="928" spans="9:9">
      <c r="I928" s="7"/>
    </row>
    <row r="929" spans="9:9">
      <c r="I929" s="7"/>
    </row>
    <row r="930" spans="9:9">
      <c r="I930" s="7"/>
    </row>
    <row r="931" spans="9:9">
      <c r="I931" s="7"/>
    </row>
    <row r="932" spans="9:9">
      <c r="I932" s="7"/>
    </row>
    <row r="933" spans="9:9">
      <c r="I933" s="7"/>
    </row>
    <row r="934" spans="9:9">
      <c r="I934" s="7"/>
    </row>
    <row r="935" spans="9:9">
      <c r="I935" s="7"/>
    </row>
    <row r="936" spans="9:9">
      <c r="I936" s="7"/>
    </row>
    <row r="937" spans="9:9">
      <c r="I937" s="7"/>
    </row>
    <row r="938" spans="9:9">
      <c r="I938" s="7"/>
    </row>
    <row r="939" spans="9:9">
      <c r="I939" s="7"/>
    </row>
    <row r="940" spans="9:9">
      <c r="I940" s="7"/>
    </row>
    <row r="941" spans="9:9">
      <c r="I941" s="7"/>
    </row>
    <row r="942" spans="9:9">
      <c r="I942" s="7"/>
    </row>
    <row r="943" spans="9:9">
      <c r="I943" s="7"/>
    </row>
    <row r="944" spans="9:9">
      <c r="I944" s="7"/>
    </row>
    <row r="945" spans="9:9">
      <c r="I945" s="7"/>
    </row>
    <row r="946" spans="9:9">
      <c r="I946" s="7"/>
    </row>
    <row r="947" spans="9:9">
      <c r="I947" s="7"/>
    </row>
    <row r="948" spans="9:9">
      <c r="I948" s="7"/>
    </row>
    <row r="949" spans="9:9">
      <c r="I949" s="7"/>
    </row>
    <row r="950" spans="9:9">
      <c r="I950" s="7"/>
    </row>
    <row r="951" spans="9:9">
      <c r="I951" s="7"/>
    </row>
    <row r="952" spans="9:9">
      <c r="I952" s="7"/>
    </row>
    <row r="953" spans="9:9">
      <c r="I953" s="7"/>
    </row>
    <row r="954" spans="9:9">
      <c r="I954" s="7"/>
    </row>
    <row r="955" spans="9:9">
      <c r="I955" s="7"/>
    </row>
    <row r="956" spans="9:9">
      <c r="I956" s="7"/>
    </row>
    <row r="957" spans="9:9">
      <c r="I957" s="7"/>
    </row>
    <row r="958" spans="9:9">
      <c r="I958" s="7"/>
    </row>
    <row r="959" spans="9:9">
      <c r="I959" s="7"/>
    </row>
    <row r="960" spans="9:9">
      <c r="I960" s="7"/>
    </row>
    <row r="961" spans="9:9">
      <c r="I961" s="7"/>
    </row>
    <row r="962" spans="9:9">
      <c r="I962" s="7"/>
    </row>
    <row r="963" spans="9:9">
      <c r="I963" s="7"/>
    </row>
    <row r="964" spans="9:9">
      <c r="I964" s="7"/>
    </row>
    <row r="965" spans="9:9">
      <c r="I965" s="7"/>
    </row>
    <row r="966" spans="9:9">
      <c r="I966" s="7"/>
    </row>
    <row r="967" spans="9:9">
      <c r="I967" s="7"/>
    </row>
    <row r="968" spans="9:9">
      <c r="I968" s="7"/>
    </row>
    <row r="969" spans="9:9">
      <c r="I969" s="7"/>
    </row>
    <row r="970" spans="9:9">
      <c r="I970" s="7"/>
    </row>
    <row r="971" spans="9:9">
      <c r="I971" s="7"/>
    </row>
    <row r="972" spans="9:9">
      <c r="I972" s="7"/>
    </row>
    <row r="973" spans="9:9">
      <c r="I973" s="7"/>
    </row>
    <row r="974" spans="9:9">
      <c r="I974" s="7"/>
    </row>
    <row r="975" spans="9:9">
      <c r="I975" s="7"/>
    </row>
    <row r="976" spans="9:9">
      <c r="I976" s="7"/>
    </row>
    <row r="977" spans="9:9">
      <c r="I977" s="7"/>
    </row>
    <row r="978" spans="9:9">
      <c r="I978" s="7"/>
    </row>
    <row r="979" spans="9:9">
      <c r="I979" s="7"/>
    </row>
    <row r="980" spans="9:9">
      <c r="I980" s="7"/>
    </row>
    <row r="981" spans="9:9">
      <c r="I981" s="7"/>
    </row>
    <row r="982" spans="9:9">
      <c r="I982" s="7"/>
    </row>
    <row r="983" spans="9:9">
      <c r="I983" s="7"/>
    </row>
    <row r="984" spans="9:9">
      <c r="I984" s="7"/>
    </row>
    <row r="985" spans="9:9">
      <c r="I985" s="7"/>
    </row>
    <row r="986" spans="9:9">
      <c r="I986" s="7"/>
    </row>
    <row r="987" spans="9:9">
      <c r="I987" s="7"/>
    </row>
    <row r="988" spans="9:9">
      <c r="I988" s="7"/>
    </row>
    <row r="989" spans="9:9">
      <c r="I989" s="7"/>
    </row>
    <row r="990" spans="9:9">
      <c r="I990" s="7"/>
    </row>
    <row r="991" spans="9:9">
      <c r="I991" s="7"/>
    </row>
    <row r="992" spans="9:9">
      <c r="I992" s="7"/>
    </row>
    <row r="993" spans="9:9">
      <c r="I993" s="7"/>
    </row>
    <row r="994" spans="9:9">
      <c r="I994" s="7"/>
    </row>
    <row r="995" spans="9:9">
      <c r="I995" s="7"/>
    </row>
    <row r="996" spans="9:9">
      <c r="I996" s="7"/>
    </row>
    <row r="997" spans="9:9">
      <c r="I997" s="7"/>
    </row>
    <row r="998" spans="9:9">
      <c r="I998" s="7"/>
    </row>
    <row r="999" spans="9:9">
      <c r="I999" s="7"/>
    </row>
    <row r="1000" spans="9:9">
      <c r="I1000" s="7"/>
    </row>
    <row r="1001" spans="9:9">
      <c r="I1001" s="7"/>
    </row>
    <row r="1002" spans="9:9">
      <c r="I1002" s="7"/>
    </row>
    <row r="1003" spans="9:9">
      <c r="I1003" s="7"/>
    </row>
    <row r="1004" spans="9:9">
      <c r="I1004" s="7"/>
    </row>
    <row r="1005" spans="9:9">
      <c r="I1005" s="7"/>
    </row>
    <row r="1006" spans="9:9">
      <c r="I1006" s="7"/>
    </row>
    <row r="1007" spans="9:9">
      <c r="I1007" s="7"/>
    </row>
    <row r="1008" spans="9:9">
      <c r="I1008" s="7"/>
    </row>
    <row r="1009" spans="9:9">
      <c r="I1009" s="7"/>
    </row>
    <row r="1010" spans="9:9">
      <c r="I1010" s="7"/>
    </row>
    <row r="1011" spans="9:9">
      <c r="I1011" s="7"/>
    </row>
    <row r="1012" spans="9:9">
      <c r="I1012" s="7"/>
    </row>
    <row r="1013" spans="9:9">
      <c r="I1013" s="7"/>
    </row>
    <row r="1014" spans="9:9">
      <c r="I1014" s="7"/>
    </row>
    <row r="1015" spans="9:9">
      <c r="I1015" s="7"/>
    </row>
    <row r="1016" spans="9:9">
      <c r="I1016" s="7"/>
    </row>
    <row r="1017" spans="9:9">
      <c r="I1017" s="7"/>
    </row>
    <row r="1018" spans="9:9">
      <c r="I1018" s="7"/>
    </row>
    <row r="1019" spans="9:9">
      <c r="I1019" s="7"/>
    </row>
    <row r="1020" spans="9:9">
      <c r="I1020" s="7"/>
    </row>
    <row r="1021" spans="9:9">
      <c r="I1021" s="7"/>
    </row>
    <row r="1022" spans="9:9">
      <c r="I1022" s="7"/>
    </row>
    <row r="1023" spans="9:9">
      <c r="I1023" s="7"/>
    </row>
    <row r="1024" spans="9:9">
      <c r="I1024" s="7"/>
    </row>
    <row r="1025" spans="9:9">
      <c r="I1025" s="7"/>
    </row>
    <row r="1026" spans="9:9">
      <c r="I1026" s="7"/>
    </row>
    <row r="1027" spans="9:9">
      <c r="I1027" s="7"/>
    </row>
    <row r="1028" spans="9:9">
      <c r="I1028" s="7"/>
    </row>
    <row r="1029" spans="9:9">
      <c r="I1029" s="7"/>
    </row>
    <row r="1030" spans="9:9">
      <c r="I1030" s="7"/>
    </row>
    <row r="1031" spans="9:9">
      <c r="I1031" s="7"/>
    </row>
    <row r="1032" spans="9:9">
      <c r="I1032" s="7"/>
    </row>
    <row r="1033" spans="9:9">
      <c r="I1033" s="7"/>
    </row>
    <row r="1034" spans="9:9">
      <c r="I1034" s="7"/>
    </row>
    <row r="1035" spans="9:9">
      <c r="I1035" s="7"/>
    </row>
    <row r="1036" spans="9:9">
      <c r="I1036" s="7"/>
    </row>
    <row r="1037" spans="9:9">
      <c r="I1037" s="7"/>
    </row>
    <row r="1038" spans="9:9">
      <c r="I1038" s="7"/>
    </row>
    <row r="1039" spans="9:9">
      <c r="I1039" s="7"/>
    </row>
    <row r="1040" spans="9:9">
      <c r="I1040" s="7"/>
    </row>
    <row r="1041" spans="9:9">
      <c r="I1041" s="7"/>
    </row>
    <row r="1042" spans="9:9">
      <c r="I1042" s="7"/>
    </row>
    <row r="1043" spans="9:9">
      <c r="I1043" s="7"/>
    </row>
    <row r="1044" spans="9:9">
      <c r="I1044" s="7"/>
    </row>
    <row r="1045" spans="9:9">
      <c r="I1045" s="7"/>
    </row>
    <row r="1046" spans="9:9">
      <c r="I1046" s="7"/>
    </row>
    <row r="1047" spans="9:9">
      <c r="I1047" s="7"/>
    </row>
    <row r="1048" spans="9:9">
      <c r="I1048" s="7"/>
    </row>
    <row r="1049" spans="9:9">
      <c r="I1049" s="7"/>
    </row>
    <row r="1050" spans="9:9">
      <c r="I1050" s="7"/>
    </row>
    <row r="1051" spans="9:9">
      <c r="I1051" s="7"/>
    </row>
    <row r="1052" spans="9:9">
      <c r="I1052" s="7"/>
    </row>
    <row r="1053" spans="9:9">
      <c r="I1053" s="7"/>
    </row>
    <row r="1054" spans="9:9">
      <c r="I1054" s="7"/>
    </row>
    <row r="1055" spans="9:9">
      <c r="I1055" s="7"/>
    </row>
    <row r="1056" spans="9:9">
      <c r="I1056" s="7"/>
    </row>
    <row r="1057" spans="9:9">
      <c r="I1057" s="7"/>
    </row>
    <row r="1058" spans="9:9">
      <c r="I1058" s="7"/>
    </row>
    <row r="1059" spans="9:9">
      <c r="I1059" s="7"/>
    </row>
    <row r="1060" spans="9:9">
      <c r="I1060" s="7"/>
    </row>
    <row r="1061" spans="9:9">
      <c r="I1061" s="7"/>
    </row>
    <row r="1062" spans="9:9">
      <c r="I1062" s="7"/>
    </row>
    <row r="1063" spans="9:9">
      <c r="I1063" s="7"/>
    </row>
    <row r="1064" spans="9:9">
      <c r="I1064" s="7"/>
    </row>
    <row r="1065" spans="9:9">
      <c r="I1065" s="7"/>
    </row>
    <row r="1066" spans="9:9">
      <c r="I1066" s="7"/>
    </row>
    <row r="1067" spans="9:9">
      <c r="I1067" s="7"/>
    </row>
    <row r="1068" spans="9:9">
      <c r="I1068" s="7"/>
    </row>
    <row r="1069" spans="9:9">
      <c r="I1069" s="7"/>
    </row>
    <row r="1070" spans="9:9">
      <c r="I1070" s="7"/>
    </row>
    <row r="1071" spans="9:9">
      <c r="I1071" s="7"/>
    </row>
    <row r="1072" spans="9:9">
      <c r="I1072" s="7"/>
    </row>
    <row r="1073" spans="9:9">
      <c r="I1073" s="7"/>
    </row>
    <row r="1074" spans="9:9">
      <c r="I1074" s="7"/>
    </row>
    <row r="1075" spans="9:9">
      <c r="I1075" s="7"/>
    </row>
    <row r="1076" spans="9:9">
      <c r="I1076" s="7"/>
    </row>
    <row r="1077" spans="9:9">
      <c r="I1077" s="7"/>
    </row>
    <row r="1078" spans="9:9">
      <c r="I1078" s="7"/>
    </row>
    <row r="1079" spans="9:9">
      <c r="I1079" s="7"/>
    </row>
    <row r="1080" spans="9:9">
      <c r="I1080" s="7"/>
    </row>
    <row r="1081" spans="9:9">
      <c r="I1081" s="7"/>
    </row>
    <row r="1082" spans="9:9">
      <c r="I1082" s="7"/>
    </row>
    <row r="1083" spans="9:9">
      <c r="I1083" s="7"/>
    </row>
    <row r="1084" spans="9:9">
      <c r="I1084" s="7"/>
    </row>
    <row r="1085" spans="9:9">
      <c r="I1085" s="7"/>
    </row>
    <row r="1086" spans="9:9">
      <c r="I1086" s="7"/>
    </row>
    <row r="1087" spans="9:9">
      <c r="I1087" s="7"/>
    </row>
    <row r="1088" spans="9:9">
      <c r="I1088" s="7"/>
    </row>
    <row r="1089" spans="9:9">
      <c r="I1089" s="7"/>
    </row>
    <row r="1090" spans="9:9">
      <c r="I1090" s="7"/>
    </row>
    <row r="1091" spans="9:9">
      <c r="I1091" s="7"/>
    </row>
    <row r="1092" spans="9:9">
      <c r="I1092" s="7"/>
    </row>
    <row r="1093" spans="9:9">
      <c r="I1093" s="7"/>
    </row>
    <row r="1094" spans="9:9">
      <c r="I1094" s="7"/>
    </row>
    <row r="1095" spans="9:9">
      <c r="I1095" s="7"/>
    </row>
    <row r="1096" spans="9:9">
      <c r="I1096" s="7"/>
    </row>
    <row r="1097" spans="9:9">
      <c r="I1097" s="7"/>
    </row>
    <row r="1098" spans="9:9">
      <c r="I1098" s="7"/>
    </row>
    <row r="1099" spans="9:9">
      <c r="I1099" s="7"/>
    </row>
    <row r="1100" spans="9:9">
      <c r="I1100" s="7"/>
    </row>
    <row r="1101" spans="9:9">
      <c r="I1101" s="7"/>
    </row>
    <row r="1102" spans="9:9">
      <c r="I1102" s="7"/>
    </row>
    <row r="1103" spans="9:9">
      <c r="I1103" s="7"/>
    </row>
    <row r="1104" spans="9:9">
      <c r="I1104" s="7"/>
    </row>
    <row r="1105" spans="9:9">
      <c r="I1105" s="7"/>
    </row>
    <row r="1106" spans="9:9">
      <c r="I1106" s="7"/>
    </row>
    <row r="1107" spans="9:9">
      <c r="I1107" s="7"/>
    </row>
    <row r="1108" spans="9:9">
      <c r="I1108" s="7"/>
    </row>
    <row r="1109" spans="9:9">
      <c r="I1109" s="7"/>
    </row>
    <row r="1110" spans="9:9">
      <c r="I1110" s="7"/>
    </row>
    <row r="1111" spans="9:9">
      <c r="I1111" s="7"/>
    </row>
    <row r="1112" spans="9:9">
      <c r="I1112" s="7"/>
    </row>
    <row r="1113" spans="9:9">
      <c r="I1113" s="7"/>
    </row>
    <row r="1114" spans="9:9">
      <c r="I1114" s="7"/>
    </row>
    <row r="1115" spans="9:9">
      <c r="I1115" s="7"/>
    </row>
    <row r="1116" spans="9:9">
      <c r="I1116" s="7"/>
    </row>
    <row r="1117" spans="9:9">
      <c r="I1117" s="7"/>
    </row>
    <row r="1118" spans="9:9">
      <c r="I1118" s="7"/>
    </row>
    <row r="1119" spans="9:9">
      <c r="I1119" s="7"/>
    </row>
    <row r="1120" spans="9:9">
      <c r="I1120" s="7"/>
    </row>
    <row r="1121" spans="9:9">
      <c r="I1121" s="7"/>
    </row>
    <row r="1122" spans="9:9">
      <c r="I1122" s="7"/>
    </row>
    <row r="1123" spans="9:9">
      <c r="I1123" s="7"/>
    </row>
    <row r="1124" spans="9:9">
      <c r="I1124" s="7"/>
    </row>
    <row r="1125" spans="9:9">
      <c r="I1125" s="7"/>
    </row>
    <row r="1126" spans="9:9">
      <c r="I1126" s="7"/>
    </row>
    <row r="1127" spans="9:9">
      <c r="I1127" s="7"/>
    </row>
    <row r="1128" spans="9:9">
      <c r="I1128" s="7"/>
    </row>
    <row r="1129" spans="9:9">
      <c r="I1129" s="7"/>
    </row>
    <row r="1130" spans="9:9">
      <c r="I1130" s="7"/>
    </row>
    <row r="1131" spans="9:9">
      <c r="I1131" s="7"/>
    </row>
    <row r="1132" spans="9:9">
      <c r="I1132" s="7"/>
    </row>
    <row r="1133" spans="9:9">
      <c r="I1133" s="7"/>
    </row>
    <row r="1134" spans="9:9">
      <c r="I1134" s="7"/>
    </row>
    <row r="1135" spans="9:9">
      <c r="I1135" s="7"/>
    </row>
    <row r="1136" spans="9:9">
      <c r="I1136" s="7"/>
    </row>
    <row r="1137" spans="9:9">
      <c r="I1137" s="7"/>
    </row>
    <row r="1138" spans="9:9">
      <c r="I1138" s="7"/>
    </row>
    <row r="1139" spans="9:9">
      <c r="I1139" s="7"/>
    </row>
    <row r="1140" spans="9:9">
      <c r="I1140" s="7"/>
    </row>
    <row r="1141" spans="9:9">
      <c r="I1141" s="7"/>
    </row>
    <row r="1142" spans="9:9">
      <c r="I1142" s="7"/>
    </row>
    <row r="1143" spans="9:9">
      <c r="I1143" s="7"/>
    </row>
    <row r="1144" spans="9:9">
      <c r="I1144" s="7"/>
    </row>
    <row r="1145" spans="9:9">
      <c r="I1145" s="7"/>
    </row>
    <row r="1146" spans="9:9">
      <c r="I1146" s="7"/>
    </row>
    <row r="1147" spans="9:9">
      <c r="I1147" s="7"/>
    </row>
    <row r="1148" spans="9:9">
      <c r="I1148" s="7"/>
    </row>
    <row r="1149" spans="9:9">
      <c r="I1149" s="7"/>
    </row>
    <row r="1150" spans="9:9">
      <c r="I1150" s="7"/>
    </row>
    <row r="1151" spans="9:9">
      <c r="I1151" s="7"/>
    </row>
    <row r="1152" spans="9:9">
      <c r="I1152" s="7"/>
    </row>
    <row r="1153" spans="9:9">
      <c r="I1153" s="7"/>
    </row>
    <row r="1154" spans="9:9">
      <c r="I1154" s="7"/>
    </row>
    <row r="1155" spans="9:9">
      <c r="I1155" s="7"/>
    </row>
    <row r="1156" spans="9:9">
      <c r="I1156" s="7"/>
    </row>
    <row r="1157" spans="9:9">
      <c r="I1157" s="7"/>
    </row>
    <row r="1158" spans="9:9">
      <c r="I1158" s="7"/>
    </row>
    <row r="1159" spans="9:9">
      <c r="I1159" s="7"/>
    </row>
    <row r="1160" spans="9:9">
      <c r="I1160" s="7"/>
    </row>
    <row r="1161" spans="9:9">
      <c r="I1161" s="7"/>
    </row>
    <row r="1162" spans="9:9">
      <c r="I1162" s="7"/>
    </row>
    <row r="1163" spans="9:9">
      <c r="I1163" s="7"/>
    </row>
    <row r="1164" spans="9:9">
      <c r="I1164" s="7"/>
    </row>
    <row r="1165" spans="9:9">
      <c r="I1165" s="7"/>
    </row>
    <row r="1166" spans="9:9">
      <c r="I1166" s="7"/>
    </row>
    <row r="1167" spans="9:9">
      <c r="I1167" s="7"/>
    </row>
    <row r="1168" spans="9:9">
      <c r="I1168" s="7"/>
    </row>
    <row r="1169" spans="9:9">
      <c r="I1169" s="7"/>
    </row>
    <row r="1170" spans="9:9">
      <c r="I1170" s="7"/>
    </row>
    <row r="1171" spans="9:9">
      <c r="I1171" s="7"/>
    </row>
    <row r="1172" spans="9:9">
      <c r="I1172" s="7"/>
    </row>
    <row r="1173" spans="9:9">
      <c r="I1173" s="7"/>
    </row>
    <row r="1174" spans="9:9">
      <c r="I1174" s="7"/>
    </row>
    <row r="1175" spans="9:9">
      <c r="I1175" s="7"/>
    </row>
    <row r="1176" spans="9:9">
      <c r="I1176" s="7"/>
    </row>
    <row r="1177" spans="9:9">
      <c r="I1177" s="7"/>
    </row>
    <row r="1178" spans="9:9">
      <c r="I1178" s="7"/>
    </row>
    <row r="1179" spans="9:9">
      <c r="I1179" s="7"/>
    </row>
    <row r="1180" spans="9:9">
      <c r="I1180" s="7"/>
    </row>
    <row r="1181" spans="9:9">
      <c r="I1181" s="7"/>
    </row>
    <row r="1182" spans="9:9">
      <c r="I1182" s="7"/>
    </row>
    <row r="1183" spans="9:9">
      <c r="I1183" s="7"/>
    </row>
    <row r="1184" spans="9:9">
      <c r="I1184" s="7"/>
    </row>
    <row r="1185" spans="9:9">
      <c r="I1185" s="7"/>
    </row>
    <row r="1186" spans="9:9">
      <c r="I1186" s="7"/>
    </row>
    <row r="1187" spans="9:9">
      <c r="I1187" s="7"/>
    </row>
    <row r="1188" spans="9:9">
      <c r="I1188" s="7"/>
    </row>
    <row r="1189" spans="9:9">
      <c r="I1189" s="7"/>
    </row>
    <row r="1190" spans="9:9">
      <c r="I1190" s="7"/>
    </row>
    <row r="1191" spans="9:9">
      <c r="I1191" s="7"/>
    </row>
    <row r="1192" spans="9:9">
      <c r="I1192" s="7"/>
    </row>
    <row r="1193" spans="9:9">
      <c r="I1193" s="7"/>
    </row>
    <row r="1194" spans="9:9">
      <c r="I1194" s="7"/>
    </row>
    <row r="1195" spans="9:9">
      <c r="I1195" s="7"/>
    </row>
    <row r="1196" spans="9:9">
      <c r="I1196" s="7"/>
    </row>
    <row r="1197" spans="9:9">
      <c r="I1197" s="7"/>
    </row>
    <row r="1198" spans="9:9">
      <c r="I1198" s="7"/>
    </row>
    <row r="1199" spans="9:9">
      <c r="I1199" s="7"/>
    </row>
    <row r="1200" spans="9:9">
      <c r="I1200" s="7"/>
    </row>
    <row r="1201" spans="9:9">
      <c r="I1201" s="7"/>
    </row>
    <row r="1202" spans="9:9">
      <c r="I1202" s="7"/>
    </row>
    <row r="1203" spans="9:9">
      <c r="I1203" s="7"/>
    </row>
    <row r="1204" spans="9:9">
      <c r="I1204" s="7"/>
    </row>
    <row r="1205" spans="9:9">
      <c r="I1205" s="7"/>
    </row>
    <row r="1206" spans="9:9">
      <c r="I1206" s="7"/>
    </row>
    <row r="1207" spans="9:9">
      <c r="I1207" s="7"/>
    </row>
    <row r="1208" spans="9:9">
      <c r="I1208" s="7"/>
    </row>
    <row r="1209" spans="9:9">
      <c r="I1209" s="7"/>
    </row>
    <row r="1210" spans="9:9">
      <c r="I1210" s="7"/>
    </row>
    <row r="1211" spans="9:9">
      <c r="I1211" s="7"/>
    </row>
    <row r="1212" spans="9:9">
      <c r="I1212" s="7"/>
    </row>
    <row r="1213" spans="9:9">
      <c r="I1213" s="7"/>
    </row>
    <row r="1214" spans="9:9">
      <c r="I1214" s="7"/>
    </row>
    <row r="1215" spans="9:9">
      <c r="I1215" s="7"/>
    </row>
    <row r="1216" spans="9:9">
      <c r="I1216" s="7"/>
    </row>
    <row r="1217" spans="9:9">
      <c r="I1217" s="7"/>
    </row>
    <row r="1218" spans="9:9">
      <c r="I1218" s="7"/>
    </row>
    <row r="1219" spans="9:9">
      <c r="I1219" s="7"/>
    </row>
    <row r="1220" spans="9:9">
      <c r="I1220" s="7"/>
    </row>
    <row r="1221" spans="9:9">
      <c r="I1221" s="7"/>
    </row>
    <row r="1222" spans="9:9">
      <c r="I1222" s="7"/>
    </row>
    <row r="1223" spans="9:9">
      <c r="I1223" s="7"/>
    </row>
    <row r="1224" spans="9:9">
      <c r="I1224" s="7"/>
    </row>
    <row r="1225" spans="9:9">
      <c r="I1225" s="7"/>
    </row>
    <row r="1226" spans="9:9">
      <c r="I1226" s="7"/>
    </row>
    <row r="1227" spans="9:9">
      <c r="I1227" s="7"/>
    </row>
    <row r="1228" spans="9:9">
      <c r="I1228" s="7"/>
    </row>
    <row r="1229" spans="9:9">
      <c r="I1229" s="7"/>
    </row>
    <row r="1230" spans="9:9">
      <c r="I1230" s="7"/>
    </row>
    <row r="1231" spans="9:9">
      <c r="I1231" s="7"/>
    </row>
    <row r="1232" spans="9:9">
      <c r="I1232" s="7"/>
    </row>
    <row r="1233" spans="9:9">
      <c r="I1233" s="7"/>
    </row>
    <row r="1234" spans="9:9">
      <c r="I1234" s="7"/>
    </row>
    <row r="1235" spans="9:9">
      <c r="I1235" s="7"/>
    </row>
    <row r="1236" spans="9:9">
      <c r="I1236" s="7"/>
    </row>
    <row r="1237" spans="9:9">
      <c r="I1237" s="7"/>
    </row>
    <row r="1238" spans="9:9">
      <c r="I1238" s="7"/>
    </row>
    <row r="1239" spans="9:9">
      <c r="I1239" s="7"/>
    </row>
    <row r="1240" spans="9:9">
      <c r="I1240" s="7"/>
    </row>
    <row r="1241" spans="9:9">
      <c r="I1241" s="7"/>
    </row>
    <row r="1242" spans="9:9">
      <c r="I1242" s="7"/>
    </row>
    <row r="1243" spans="9:9">
      <c r="I1243" s="7"/>
    </row>
    <row r="1244" spans="9:9">
      <c r="I1244" s="7"/>
    </row>
    <row r="1245" spans="9:9">
      <c r="I1245" s="7"/>
    </row>
    <row r="1246" spans="9:9">
      <c r="I1246" s="7"/>
    </row>
    <row r="1247" spans="9:9">
      <c r="I1247" s="7"/>
    </row>
    <row r="1248" spans="9:9">
      <c r="I1248" s="7"/>
    </row>
    <row r="1249" spans="9:9">
      <c r="I1249" s="7"/>
    </row>
    <row r="1250" spans="9:9">
      <c r="I1250" s="7"/>
    </row>
    <row r="1251" spans="9:9">
      <c r="I1251" s="7"/>
    </row>
    <row r="1252" spans="9:9">
      <c r="I1252" s="7"/>
    </row>
    <row r="1253" spans="9:9">
      <c r="I1253" s="7"/>
    </row>
    <row r="1254" spans="9:9">
      <c r="I1254" s="7"/>
    </row>
    <row r="1255" spans="9:9">
      <c r="I1255" s="7"/>
    </row>
    <row r="1256" spans="9:9">
      <c r="I1256" s="7"/>
    </row>
    <row r="1257" spans="9:9">
      <c r="I1257" s="7"/>
    </row>
    <row r="1258" spans="9:9">
      <c r="I1258" s="7"/>
    </row>
    <row r="1259" spans="9:9">
      <c r="I1259" s="7"/>
    </row>
    <row r="1260" spans="9:9">
      <c r="I1260" s="7"/>
    </row>
    <row r="1261" spans="9:9">
      <c r="I1261" s="7"/>
    </row>
    <row r="1262" spans="9:9">
      <c r="I1262" s="7"/>
    </row>
    <row r="1263" spans="9:9">
      <c r="I1263" s="7"/>
    </row>
    <row r="1264" spans="9:9">
      <c r="I1264" s="7"/>
    </row>
    <row r="1265" spans="9:9">
      <c r="I1265" s="7"/>
    </row>
    <row r="1266" spans="9:9">
      <c r="I1266" s="7"/>
    </row>
    <row r="1267" spans="9:9">
      <c r="I1267" s="7"/>
    </row>
    <row r="1268" spans="9:9">
      <c r="I1268" s="7"/>
    </row>
    <row r="1269" spans="9:9">
      <c r="I1269" s="7"/>
    </row>
    <row r="1270" spans="9:9">
      <c r="I1270" s="7"/>
    </row>
    <row r="1271" spans="9:9">
      <c r="I1271" s="7"/>
    </row>
    <row r="1272" spans="9:9">
      <c r="I1272" s="7"/>
    </row>
    <row r="1273" spans="9:9">
      <c r="I1273" s="7"/>
    </row>
    <row r="1274" spans="9:9">
      <c r="I1274" s="7"/>
    </row>
    <row r="1275" spans="9:9">
      <c r="I1275" s="7"/>
    </row>
    <row r="1276" spans="9:9">
      <c r="I1276" s="7"/>
    </row>
    <row r="1277" spans="9:9">
      <c r="I1277" s="7"/>
    </row>
    <row r="1278" spans="9:9">
      <c r="I1278" s="7"/>
    </row>
    <row r="1279" spans="9:9">
      <c r="I1279" s="7"/>
    </row>
    <row r="1280" spans="9:9">
      <c r="I1280" s="7"/>
    </row>
    <row r="1281" spans="9:9">
      <c r="I1281" s="7"/>
    </row>
    <row r="1282" spans="9:9">
      <c r="I1282" s="7"/>
    </row>
    <row r="1283" spans="9:9">
      <c r="I1283" s="7"/>
    </row>
    <row r="1284" spans="9:9">
      <c r="I1284" s="7"/>
    </row>
    <row r="1285" spans="9:9">
      <c r="I1285" s="7"/>
    </row>
    <row r="1286" spans="9:9">
      <c r="I1286" s="7"/>
    </row>
    <row r="1287" spans="9:9">
      <c r="I1287" s="7"/>
    </row>
    <row r="1288" spans="9:9">
      <c r="I1288" s="7"/>
    </row>
    <row r="1289" spans="9:9">
      <c r="I1289" s="7"/>
    </row>
    <row r="1290" spans="9:9">
      <c r="I1290" s="7"/>
    </row>
    <row r="1291" spans="9:9">
      <c r="I1291" s="7"/>
    </row>
    <row r="1292" spans="9:9">
      <c r="I1292" s="7"/>
    </row>
    <row r="1293" spans="9:9">
      <c r="I1293" s="7"/>
    </row>
    <row r="1294" spans="9:9">
      <c r="I1294" s="7"/>
    </row>
    <row r="1295" spans="9:9">
      <c r="I1295" s="7"/>
    </row>
    <row r="1296" spans="9:9">
      <c r="I1296" s="7"/>
    </row>
    <row r="1297" spans="9:9">
      <c r="I1297" s="7"/>
    </row>
    <row r="1298" spans="9:9">
      <c r="I1298" s="7"/>
    </row>
    <row r="1299" spans="9:9">
      <c r="I1299" s="7"/>
    </row>
    <row r="1300" spans="9:9">
      <c r="I1300" s="7"/>
    </row>
    <row r="1301" spans="9:9">
      <c r="I1301" s="7"/>
    </row>
    <row r="1302" spans="9:9">
      <c r="I1302" s="7"/>
    </row>
    <row r="1303" spans="9:9">
      <c r="I1303" s="7"/>
    </row>
    <row r="1304" spans="9:9">
      <c r="I1304" s="7"/>
    </row>
    <row r="1305" spans="9:9">
      <c r="I1305" s="7"/>
    </row>
    <row r="1306" spans="9:9">
      <c r="I1306" s="7"/>
    </row>
    <row r="1307" spans="9:9">
      <c r="I1307" s="7"/>
    </row>
    <row r="1308" spans="9:9">
      <c r="I1308" s="7"/>
    </row>
    <row r="1309" spans="9:9">
      <c r="I1309" s="7"/>
    </row>
    <row r="1310" spans="9:9">
      <c r="I1310" s="7"/>
    </row>
    <row r="1311" spans="9:9">
      <c r="I1311" s="7"/>
    </row>
    <row r="1312" spans="9:9">
      <c r="I1312" s="7"/>
    </row>
    <row r="1313" spans="9:9">
      <c r="I1313" s="7"/>
    </row>
    <row r="1314" spans="9:9">
      <c r="I1314" s="7"/>
    </row>
    <row r="1315" spans="9:9">
      <c r="I1315" s="7"/>
    </row>
    <row r="1316" spans="9:9">
      <c r="I1316" s="7"/>
    </row>
    <row r="1317" spans="9:9">
      <c r="I1317" s="7"/>
    </row>
    <row r="1318" spans="9:9">
      <c r="I1318" s="7"/>
    </row>
    <row r="1319" spans="9:9">
      <c r="I1319" s="7"/>
    </row>
    <row r="1320" spans="9:9">
      <c r="I1320" s="7"/>
    </row>
    <row r="1321" spans="9:9">
      <c r="I1321" s="7"/>
    </row>
    <row r="1322" spans="9:9">
      <c r="I1322" s="7"/>
    </row>
    <row r="1323" spans="9:9">
      <c r="I1323" s="7"/>
    </row>
    <row r="1324" spans="9:9">
      <c r="I1324" s="7"/>
    </row>
    <row r="1325" spans="9:9">
      <c r="I1325" s="7"/>
    </row>
    <row r="1326" spans="9:9">
      <c r="I1326" s="7"/>
    </row>
    <row r="1327" spans="9:9">
      <c r="I1327" s="7"/>
    </row>
    <row r="1328" spans="9:9">
      <c r="I1328" s="7"/>
    </row>
    <row r="1329" spans="9:9">
      <c r="I1329" s="7"/>
    </row>
    <row r="1330" spans="9:9">
      <c r="I1330" s="7"/>
    </row>
    <row r="1331" spans="9:9">
      <c r="I1331" s="7"/>
    </row>
    <row r="1332" spans="9:9">
      <c r="I1332" s="7"/>
    </row>
    <row r="1333" spans="9:9">
      <c r="I1333" s="7"/>
    </row>
    <row r="1334" spans="9:9">
      <c r="I1334" s="7"/>
    </row>
    <row r="1335" spans="9:9">
      <c r="I1335" s="7"/>
    </row>
    <row r="1336" spans="9:9">
      <c r="I1336" s="7"/>
    </row>
    <row r="1337" spans="9:9">
      <c r="I1337" s="7"/>
    </row>
    <row r="1338" spans="9:9">
      <c r="I1338" s="7"/>
    </row>
    <row r="1339" spans="9:9">
      <c r="I1339" s="7"/>
    </row>
    <row r="1340" spans="9:9">
      <c r="I1340" s="7"/>
    </row>
    <row r="1341" spans="9:9">
      <c r="I1341" s="7"/>
    </row>
    <row r="1342" spans="9:9">
      <c r="I1342" s="7"/>
    </row>
    <row r="1343" spans="9:9">
      <c r="I1343" s="7"/>
    </row>
    <row r="1344" spans="9:9">
      <c r="I1344" s="7"/>
    </row>
    <row r="1345" spans="9:9">
      <c r="I1345" s="7"/>
    </row>
    <row r="1346" spans="9:9">
      <c r="I1346" s="7"/>
    </row>
    <row r="1347" spans="9:9">
      <c r="I1347" s="7"/>
    </row>
    <row r="1348" spans="9:9">
      <c r="I1348" s="7"/>
    </row>
    <row r="1349" spans="9:9">
      <c r="I1349" s="7"/>
    </row>
    <row r="1350" spans="9:9">
      <c r="I1350" s="7"/>
    </row>
    <row r="1351" spans="9:9">
      <c r="I1351" s="7"/>
    </row>
    <row r="1352" spans="9:9">
      <c r="I1352" s="7"/>
    </row>
    <row r="1353" spans="9:9">
      <c r="I1353" s="7"/>
    </row>
    <row r="1354" spans="9:9">
      <c r="I1354" s="7"/>
    </row>
    <row r="1355" spans="9:9">
      <c r="I1355" s="7"/>
    </row>
    <row r="1356" spans="9:9">
      <c r="I1356" s="7"/>
    </row>
  </sheetData>
  <phoneticPr fontId="0" type="noConversion"/>
  <conditionalFormatting sqref="D24 B24">
    <cfRule type="expression" dxfId="0" priority="1" stopIfTrue="1">
      <formula>MOD(ROW(),2)=1</formula>
    </cfRule>
  </conditionalFormatting>
  <pageMargins left="0.67" right="0.59" top="1.93" bottom="0.78" header="0.57999999999999996" footer="0.5"/>
  <pageSetup scale="67" orientation="portrait" horizontalDpi="4294967293" verticalDpi="360" r:id="rId1"/>
  <headerFooter alignWithMargins="0">
    <oddHeader>&amp;C&amp;"Arial,Bold"&amp;24The 2017-2018 Georgetown Tax Outlook
Total Town Budget&amp;R Rev 05-02-2017</oddHeader>
    <oddFooter>&amp;C&amp;"Helvetica,Bold"&amp;14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9"/>
  <sheetViews>
    <sheetView zoomScaleNormal="100" workbookViewId="0" xr3:uid="{34904945-5288-588E-9F07-34343C13E9F2}">
      <selection activeCell="D2" sqref="D2"/>
    </sheetView>
  </sheetViews>
  <sheetFormatPr defaultRowHeight="20.25"/>
  <cols>
    <col min="1" max="1" width="55.140625" style="91" customWidth="1"/>
    <col min="2" max="3" width="12.85546875" style="91" customWidth="1"/>
    <col min="4" max="4" width="14.7109375" style="329" bestFit="1" customWidth="1"/>
    <col min="5" max="5" width="16.42578125" style="91" bestFit="1" customWidth="1"/>
    <col min="6" max="6" width="17.28515625" style="13" customWidth="1"/>
    <col min="7" max="7" width="11" style="91" hidden="1" customWidth="1"/>
    <col min="8" max="9" width="9.85546875" style="91" bestFit="1" customWidth="1"/>
    <col min="10" max="16384" width="9.140625" style="91"/>
  </cols>
  <sheetData>
    <row r="1" spans="1:9">
      <c r="A1" s="13"/>
      <c r="B1" s="11" t="s">
        <v>55</v>
      </c>
      <c r="C1" s="11" t="s">
        <v>56</v>
      </c>
      <c r="D1" s="325" t="s">
        <v>410</v>
      </c>
      <c r="E1" s="12" t="s">
        <v>97</v>
      </c>
      <c r="F1" s="9" t="s">
        <v>411</v>
      </c>
    </row>
    <row r="2" spans="1:9" s="81" customFormat="1">
      <c r="A2" s="69"/>
      <c r="B2" s="11" t="s">
        <v>13</v>
      </c>
      <c r="C2" s="11" t="s">
        <v>13</v>
      </c>
      <c r="D2" s="326" t="s">
        <v>14</v>
      </c>
      <c r="E2" s="11" t="s">
        <v>98</v>
      </c>
      <c r="F2" s="9" t="s">
        <v>412</v>
      </c>
    </row>
    <row r="3" spans="1:9" s="81" customFormat="1">
      <c r="A3" s="69"/>
      <c r="B3" s="9"/>
      <c r="C3" s="76" t="s">
        <v>58</v>
      </c>
      <c r="D3" s="327"/>
      <c r="E3" s="9"/>
      <c r="F3" s="69"/>
      <c r="I3" s="60"/>
    </row>
    <row r="4" spans="1:9">
      <c r="A4" s="69" t="s">
        <v>99</v>
      </c>
      <c r="B4" s="70"/>
      <c r="C4" s="76"/>
      <c r="D4" s="328"/>
      <c r="E4" s="70"/>
    </row>
    <row r="5" spans="1:9">
      <c r="A5" s="104" t="s">
        <v>413</v>
      </c>
      <c r="B5" s="70"/>
      <c r="C5" s="76"/>
      <c r="D5" s="86">
        <v>0</v>
      </c>
      <c r="E5" s="70" t="s">
        <v>222</v>
      </c>
      <c r="F5" s="13">
        <v>250</v>
      </c>
    </row>
    <row r="6" spans="1:9">
      <c r="A6" s="13" t="s">
        <v>414</v>
      </c>
      <c r="B6" s="86">
        <v>800</v>
      </c>
      <c r="C6" s="86">
        <v>800</v>
      </c>
      <c r="D6" s="86">
        <v>800</v>
      </c>
      <c r="E6" s="165">
        <f>PERCENTILE((D6-B6)/B6,1)</f>
        <v>0</v>
      </c>
      <c r="F6" s="16">
        <v>850</v>
      </c>
    </row>
    <row r="7" spans="1:9">
      <c r="A7" s="13" t="s">
        <v>415</v>
      </c>
      <c r="B7" s="86">
        <v>700</v>
      </c>
      <c r="C7" s="86">
        <v>700</v>
      </c>
      <c r="D7" s="86">
        <v>700</v>
      </c>
      <c r="E7" s="165">
        <f>PERCENTILE((D7-B7)/B7,1)</f>
        <v>0</v>
      </c>
      <c r="F7" s="16">
        <v>700</v>
      </c>
    </row>
    <row r="8" spans="1:9">
      <c r="A8" s="13" t="s">
        <v>416</v>
      </c>
      <c r="B8" s="86">
        <v>550</v>
      </c>
      <c r="C8" s="86">
        <v>550</v>
      </c>
      <c r="D8" s="86">
        <v>550</v>
      </c>
      <c r="E8" s="165">
        <f t="shared" ref="E8:E26" si="0">PERCENTILE((D8-B8)/B8,1)</f>
        <v>0</v>
      </c>
      <c r="F8" s="16">
        <v>650</v>
      </c>
      <c r="H8" s="129"/>
    </row>
    <row r="9" spans="1:9">
      <c r="A9" s="13" t="s">
        <v>417</v>
      </c>
      <c r="B9" s="86">
        <v>800</v>
      </c>
      <c r="C9" s="86">
        <v>800</v>
      </c>
      <c r="D9" s="86">
        <v>0</v>
      </c>
      <c r="E9" s="165">
        <f t="shared" si="0"/>
        <v>-1</v>
      </c>
      <c r="F9" s="16">
        <v>0</v>
      </c>
    </row>
    <row r="10" spans="1:9">
      <c r="A10" s="13" t="s">
        <v>418</v>
      </c>
      <c r="B10" s="86"/>
      <c r="C10" s="86"/>
      <c r="D10" s="86">
        <v>0</v>
      </c>
      <c r="E10" s="165" t="s">
        <v>222</v>
      </c>
      <c r="F10" s="16">
        <v>500</v>
      </c>
    </row>
    <row r="11" spans="1:9">
      <c r="A11" s="13" t="s">
        <v>419</v>
      </c>
      <c r="B11" s="86"/>
      <c r="C11" s="86"/>
      <c r="D11" s="86">
        <v>0</v>
      </c>
      <c r="E11" s="165" t="s">
        <v>222</v>
      </c>
      <c r="F11" s="16">
        <v>521</v>
      </c>
    </row>
    <row r="12" spans="1:9">
      <c r="A12" s="13" t="s">
        <v>420</v>
      </c>
      <c r="B12" s="86"/>
      <c r="C12" s="86"/>
      <c r="D12" s="86">
        <v>0</v>
      </c>
      <c r="E12" s="165" t="s">
        <v>222</v>
      </c>
      <c r="F12" s="16">
        <v>100</v>
      </c>
    </row>
    <row r="13" spans="1:9">
      <c r="A13" s="13" t="s">
        <v>421</v>
      </c>
      <c r="B13" s="86">
        <v>525</v>
      </c>
      <c r="C13" s="86">
        <v>525</v>
      </c>
      <c r="D13" s="86">
        <v>525</v>
      </c>
      <c r="E13" s="165">
        <f t="shared" ref="E13" si="1">PERCENTILE((D13-B13)/B13,1)</f>
        <v>0</v>
      </c>
      <c r="F13" s="16">
        <v>525</v>
      </c>
    </row>
    <row r="14" spans="1:9">
      <c r="A14" s="13" t="s">
        <v>422</v>
      </c>
      <c r="B14" s="86">
        <v>500</v>
      </c>
      <c r="C14" s="86">
        <v>500</v>
      </c>
      <c r="D14" s="86">
        <v>0</v>
      </c>
      <c r="E14" s="165">
        <f t="shared" si="0"/>
        <v>-1</v>
      </c>
      <c r="F14" s="16">
        <v>0</v>
      </c>
    </row>
    <row r="15" spans="1:9">
      <c r="A15" s="13" t="s">
        <v>423</v>
      </c>
      <c r="B15" s="86"/>
      <c r="C15" s="86"/>
      <c r="D15" s="86">
        <v>500</v>
      </c>
      <c r="E15" s="165" t="s">
        <v>222</v>
      </c>
      <c r="F15" s="16">
        <v>700</v>
      </c>
    </row>
    <row r="16" spans="1:9">
      <c r="A16" s="13" t="s">
        <v>424</v>
      </c>
      <c r="B16" s="86">
        <v>300</v>
      </c>
      <c r="C16" s="86">
        <v>300</v>
      </c>
      <c r="D16" s="86">
        <v>300</v>
      </c>
      <c r="E16" s="165">
        <f>PERCENTILE((D16-B16)/B16,1)</f>
        <v>0</v>
      </c>
      <c r="F16" s="16">
        <v>300</v>
      </c>
    </row>
    <row r="17" spans="1:8">
      <c r="A17" s="13" t="s">
        <v>425</v>
      </c>
      <c r="B17" s="86">
        <v>400</v>
      </c>
      <c r="C17" s="86">
        <v>400</v>
      </c>
      <c r="D17" s="86">
        <v>400</v>
      </c>
      <c r="E17" s="165">
        <f t="shared" si="0"/>
        <v>0</v>
      </c>
      <c r="F17" s="16">
        <v>920</v>
      </c>
    </row>
    <row r="18" spans="1:8" ht="21" thickBot="1">
      <c r="A18" s="13" t="s">
        <v>426</v>
      </c>
      <c r="B18" s="88">
        <v>1000</v>
      </c>
      <c r="C18" s="88">
        <v>1000</v>
      </c>
      <c r="D18" s="88">
        <v>1000</v>
      </c>
      <c r="E18" s="295">
        <f t="shared" si="0"/>
        <v>0</v>
      </c>
      <c r="F18" s="31">
        <v>1250</v>
      </c>
    </row>
    <row r="19" spans="1:8">
      <c r="A19" s="23" t="s">
        <v>427</v>
      </c>
      <c r="B19" s="25">
        <f>SUM(B6:B18)</f>
        <v>5575</v>
      </c>
      <c r="C19" s="25">
        <f>SUM(C6:C18)</f>
        <v>5575</v>
      </c>
      <c r="D19" s="25">
        <f>SUM(D6:D18)</f>
        <v>4775</v>
      </c>
      <c r="E19" s="165">
        <f t="shared" si="0"/>
        <v>-0.14349775784753363</v>
      </c>
      <c r="F19" s="25">
        <f>SUM(F5:F18)</f>
        <v>7266</v>
      </c>
    </row>
    <row r="20" spans="1:8">
      <c r="A20" s="23"/>
      <c r="B20" s="25"/>
      <c r="C20" s="25"/>
      <c r="D20" s="25"/>
      <c r="E20" s="36"/>
      <c r="F20" s="25"/>
      <c r="H20" s="102"/>
    </row>
    <row r="21" spans="1:8">
      <c r="A21" s="13" t="s">
        <v>428</v>
      </c>
      <c r="B21" s="86">
        <v>17714</v>
      </c>
      <c r="C21" s="86">
        <v>17714</v>
      </c>
      <c r="D21" s="86">
        <v>18068</v>
      </c>
      <c r="E21" s="165">
        <f t="shared" si="0"/>
        <v>1.9984193293440217E-2</v>
      </c>
      <c r="F21" s="16"/>
    </row>
    <row r="22" spans="1:8">
      <c r="A22" s="13" t="s">
        <v>429</v>
      </c>
      <c r="B22" s="86">
        <v>8000</v>
      </c>
      <c r="C22" s="86">
        <v>8000</v>
      </c>
      <c r="D22" s="86">
        <v>8000</v>
      </c>
      <c r="E22" s="165">
        <f t="shared" si="0"/>
        <v>0</v>
      </c>
      <c r="F22" s="16"/>
    </row>
    <row r="23" spans="1:8">
      <c r="A23" s="13" t="s">
        <v>430</v>
      </c>
      <c r="B23" s="86">
        <v>7500</v>
      </c>
      <c r="C23" s="86">
        <v>7500</v>
      </c>
      <c r="D23" s="86">
        <v>7500</v>
      </c>
      <c r="E23" s="165">
        <f t="shared" ref="E23" si="2">PERCENTILE((D23-B23)/B23,1)</f>
        <v>0</v>
      </c>
      <c r="F23" s="16"/>
    </row>
    <row r="24" spans="1:8">
      <c r="A24" s="32" t="s">
        <v>431</v>
      </c>
      <c r="B24" s="86">
        <v>9739</v>
      </c>
      <c r="C24" s="86">
        <v>9739</v>
      </c>
      <c r="D24" s="86">
        <f>Recreation!D22</f>
        <v>7500</v>
      </c>
      <c r="E24" s="165">
        <f t="shared" si="0"/>
        <v>-0.22990040045179178</v>
      </c>
      <c r="F24" s="16"/>
    </row>
    <row r="25" spans="1:8" ht="21" thickBot="1">
      <c r="A25" s="32" t="s">
        <v>432</v>
      </c>
      <c r="B25" s="88">
        <v>2850</v>
      </c>
      <c r="C25" s="88">
        <v>2850</v>
      </c>
      <c r="D25" s="88">
        <v>2500</v>
      </c>
      <c r="E25" s="295">
        <f t="shared" si="0"/>
        <v>-0.12280701754385964</v>
      </c>
      <c r="F25" s="16"/>
    </row>
    <row r="26" spans="1:8">
      <c r="A26" s="23" t="s">
        <v>433</v>
      </c>
      <c r="B26" s="86">
        <f>SUM(B6:B25)-B19</f>
        <v>51378</v>
      </c>
      <c r="C26" s="86">
        <f>SUM(C6:C25)-C19</f>
        <v>51378</v>
      </c>
      <c r="D26" s="86">
        <f>SUM(D5:D25)-D19</f>
        <v>48343</v>
      </c>
      <c r="E26" s="165">
        <f t="shared" si="0"/>
        <v>-5.9071976332282297E-2</v>
      </c>
      <c r="F26" s="86"/>
      <c r="G26" s="91" t="s">
        <v>5</v>
      </c>
    </row>
    <row r="27" spans="1:8">
      <c r="A27" s="13"/>
      <c r="B27" s="16"/>
      <c r="C27" s="16"/>
      <c r="D27" s="16"/>
      <c r="E27" s="73"/>
      <c r="F27" s="28"/>
    </row>
    <row r="28" spans="1:8">
      <c r="A28" s="91" t="s">
        <v>124</v>
      </c>
      <c r="B28" s="171"/>
      <c r="C28" s="171"/>
      <c r="E28" s="297"/>
    </row>
    <row r="29" spans="1:8">
      <c r="A29" s="104" t="s">
        <v>130</v>
      </c>
      <c r="B29" s="28">
        <f>B26</f>
        <v>51378</v>
      </c>
      <c r="C29" s="28">
        <f>C26</f>
        <v>51378</v>
      </c>
      <c r="D29" s="16">
        <f>D26</f>
        <v>48343</v>
      </c>
      <c r="E29" s="165">
        <f>PERCENTILE((D29-B29)/B29,1)</f>
        <v>-5.9071976332282297E-2</v>
      </c>
      <c r="F29" s="91"/>
    </row>
    <row r="30" spans="1:8">
      <c r="D30" s="129"/>
      <c r="F30" s="91"/>
    </row>
    <row r="31" spans="1:8">
      <c r="D31" s="129"/>
      <c r="F31" s="91"/>
    </row>
    <row r="32" spans="1:8">
      <c r="A32" s="91" t="s">
        <v>5</v>
      </c>
    </row>
    <row r="33" spans="1:6">
      <c r="B33" s="86" t="s">
        <v>434</v>
      </c>
    </row>
    <row r="34" spans="1:6">
      <c r="B34" s="86" t="s">
        <v>5</v>
      </c>
    </row>
    <row r="35" spans="1:6">
      <c r="A35" s="13"/>
      <c r="B35" s="86" t="s">
        <v>5</v>
      </c>
      <c r="F35" s="28" t="s">
        <v>5</v>
      </c>
    </row>
    <row r="36" spans="1:6">
      <c r="B36" s="86" t="s">
        <v>5</v>
      </c>
    </row>
    <row r="37" spans="1:6">
      <c r="B37" s="25" t="s">
        <v>5</v>
      </c>
    </row>
    <row r="38" spans="1:6">
      <c r="B38" s="102" t="s">
        <v>434</v>
      </c>
      <c r="D38" s="329" t="s">
        <v>5</v>
      </c>
    </row>
    <row r="39" spans="1:6">
      <c r="B39" s="91" t="s">
        <v>5</v>
      </c>
    </row>
  </sheetData>
  <phoneticPr fontId="0" type="noConversion"/>
  <pageMargins left="0.67" right="0.59" top="1.06" bottom="0.78" header="0.57999999999999996" footer="0.5"/>
  <pageSetup scale="72" orientation="portrait" horizontalDpi="360" verticalDpi="360" r:id="rId1"/>
  <headerFooter alignWithMargins="0">
    <oddHeader>&amp;C&amp;"Arial,Bold"&amp;24Health, Recreation and Social Services&amp;Rrev 04/26/17</oddHeader>
    <oddFooter>&amp;C&amp;"Helvetica,Bold"&amp;14 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37"/>
  <sheetViews>
    <sheetView topLeftCell="A6" zoomScaleNormal="100" zoomScalePageLayoutView="110" workbookViewId="0" xr3:uid="{731C365F-4EDE-5636-9D2D-917179ED8537}">
      <selection activeCell="D2" sqref="D2"/>
    </sheetView>
  </sheetViews>
  <sheetFormatPr defaultRowHeight="20.25"/>
  <cols>
    <col min="1" max="1" width="52.85546875" style="91" customWidth="1"/>
    <col min="2" max="2" width="13.140625" style="102" customWidth="1"/>
    <col min="3" max="3" width="12.28515625" style="102" customWidth="1"/>
    <col min="4" max="4" width="13.140625" style="102" customWidth="1"/>
    <col min="5" max="5" width="13.7109375" style="175" customWidth="1"/>
    <col min="6" max="16384" width="9.140625" style="91"/>
  </cols>
  <sheetData>
    <row r="1" spans="1:5">
      <c r="A1" s="13"/>
      <c r="B1" s="173" t="s">
        <v>55</v>
      </c>
      <c r="C1" s="173" t="s">
        <v>56</v>
      </c>
      <c r="D1" s="173" t="s">
        <v>55</v>
      </c>
      <c r="E1" s="174" t="s">
        <v>97</v>
      </c>
    </row>
    <row r="2" spans="1:5">
      <c r="A2" s="13"/>
      <c r="B2" s="78" t="s">
        <v>13</v>
      </c>
      <c r="C2" s="78" t="s">
        <v>13</v>
      </c>
      <c r="D2" s="78" t="s">
        <v>14</v>
      </c>
      <c r="E2" s="174" t="s">
        <v>98</v>
      </c>
    </row>
    <row r="3" spans="1:5">
      <c r="A3" s="13"/>
      <c r="B3" s="28"/>
      <c r="C3" s="125" t="s">
        <v>58</v>
      </c>
      <c r="D3" s="28"/>
      <c r="E3" s="172"/>
    </row>
    <row r="4" spans="1:5">
      <c r="A4" s="69" t="s">
        <v>99</v>
      </c>
      <c r="B4" s="28"/>
      <c r="C4" s="28"/>
      <c r="D4" s="28"/>
      <c r="E4" s="172"/>
    </row>
    <row r="5" spans="1:5">
      <c r="A5" s="13" t="s">
        <v>100</v>
      </c>
      <c r="B5" s="16"/>
      <c r="C5" s="16"/>
      <c r="D5" s="16"/>
      <c r="E5" s="77"/>
    </row>
    <row r="6" spans="1:5">
      <c r="A6" s="13" t="s">
        <v>435</v>
      </c>
      <c r="B6" s="16">
        <v>550</v>
      </c>
      <c r="C6" s="16">
        <v>775</v>
      </c>
      <c r="D6" s="16">
        <v>700</v>
      </c>
      <c r="E6" s="165">
        <f t="shared" ref="E6:E18" si="0">PERCENTILE((D6-B6)/B6,1)</f>
        <v>0.27272727272727271</v>
      </c>
    </row>
    <row r="7" spans="1:5">
      <c r="A7" s="13" t="s">
        <v>208</v>
      </c>
      <c r="B7" s="25">
        <v>200</v>
      </c>
      <c r="C7" s="16">
        <v>241.35</v>
      </c>
      <c r="D7" s="16">
        <v>200</v>
      </c>
      <c r="E7" s="165">
        <f t="shared" si="0"/>
        <v>0</v>
      </c>
    </row>
    <row r="8" spans="1:5">
      <c r="A8" s="13" t="s">
        <v>436</v>
      </c>
      <c r="B8" s="25">
        <v>1000</v>
      </c>
      <c r="C8" s="16">
        <v>1000</v>
      </c>
      <c r="D8" s="16">
        <v>1000</v>
      </c>
      <c r="E8" s="165">
        <f t="shared" si="0"/>
        <v>0</v>
      </c>
    </row>
    <row r="9" spans="1:5">
      <c r="A9" s="13" t="s">
        <v>437</v>
      </c>
      <c r="B9" s="16" t="s">
        <v>5</v>
      </c>
      <c r="C9" s="16"/>
      <c r="D9" s="16"/>
      <c r="E9" s="165"/>
    </row>
    <row r="10" spans="1:5">
      <c r="A10" s="13" t="s">
        <v>438</v>
      </c>
      <c r="B10" s="25">
        <v>850</v>
      </c>
      <c r="C10" s="25">
        <v>954.42</v>
      </c>
      <c r="D10" s="25">
        <v>900</v>
      </c>
      <c r="E10" s="165">
        <f t="shared" si="0"/>
        <v>5.8823529411764705E-2</v>
      </c>
    </row>
    <row r="11" spans="1:5">
      <c r="A11" s="13" t="s">
        <v>439</v>
      </c>
      <c r="B11" s="25">
        <v>200</v>
      </c>
      <c r="C11" s="25">
        <v>100</v>
      </c>
      <c r="D11" s="25">
        <v>150</v>
      </c>
      <c r="E11" s="165">
        <f t="shared" ref="E11:E14" si="1">PERCENTILE((D11-B11)/B11,1)</f>
        <v>-0.25</v>
      </c>
    </row>
    <row r="12" spans="1:5">
      <c r="A12" s="13" t="s">
        <v>440</v>
      </c>
      <c r="B12" s="25">
        <v>100</v>
      </c>
      <c r="C12" s="25">
        <v>0</v>
      </c>
      <c r="D12" s="25">
        <v>100</v>
      </c>
      <c r="E12" s="165">
        <f t="shared" si="1"/>
        <v>0</v>
      </c>
    </row>
    <row r="13" spans="1:5">
      <c r="A13" s="13" t="s">
        <v>441</v>
      </c>
      <c r="B13" s="25">
        <v>2000</v>
      </c>
      <c r="C13" s="25">
        <v>2208.21</v>
      </c>
      <c r="D13" s="25">
        <v>2200</v>
      </c>
      <c r="E13" s="165">
        <f t="shared" si="1"/>
        <v>0.1</v>
      </c>
    </row>
    <row r="14" spans="1:5">
      <c r="A14" s="13" t="s">
        <v>442</v>
      </c>
      <c r="B14" s="25">
        <v>150</v>
      </c>
      <c r="C14" s="25">
        <v>0</v>
      </c>
      <c r="D14" s="25">
        <v>100</v>
      </c>
      <c r="E14" s="165">
        <f t="shared" si="1"/>
        <v>-0.33333333333333331</v>
      </c>
    </row>
    <row r="15" spans="1:5">
      <c r="A15" s="13" t="s">
        <v>443</v>
      </c>
      <c r="B15" s="25">
        <v>350</v>
      </c>
      <c r="C15" s="25">
        <v>524.62</v>
      </c>
      <c r="D15" s="25">
        <v>400</v>
      </c>
      <c r="E15" s="165">
        <f>PERCENTILE((D15-B15)/B15,1)</f>
        <v>0.14285714285714285</v>
      </c>
    </row>
    <row r="16" spans="1:5">
      <c r="A16" s="13" t="s">
        <v>444</v>
      </c>
      <c r="B16" s="25">
        <v>750</v>
      </c>
      <c r="C16" s="25">
        <v>225</v>
      </c>
      <c r="D16" s="25">
        <v>400</v>
      </c>
      <c r="E16" s="165">
        <f t="shared" ref="E16:E17" si="2">PERCENTILE((D16-B16)/B16,1)</f>
        <v>-0.46666666666666667</v>
      </c>
    </row>
    <row r="17" spans="1:7">
      <c r="A17" s="13" t="s">
        <v>445</v>
      </c>
      <c r="B17" s="25">
        <v>100</v>
      </c>
      <c r="C17" s="25">
        <v>75</v>
      </c>
      <c r="D17" s="25">
        <v>100</v>
      </c>
      <c r="E17" s="165">
        <f t="shared" si="2"/>
        <v>0</v>
      </c>
    </row>
    <row r="18" spans="1:7">
      <c r="A18" s="13" t="s">
        <v>446</v>
      </c>
      <c r="B18" s="25">
        <v>350</v>
      </c>
      <c r="C18" s="25">
        <v>0</v>
      </c>
      <c r="D18" s="25">
        <v>300</v>
      </c>
      <c r="E18" s="165">
        <f t="shared" si="0"/>
        <v>-0.14285714285714285</v>
      </c>
    </row>
    <row r="19" spans="1:7">
      <c r="A19" s="13" t="s">
        <v>447</v>
      </c>
      <c r="B19" s="25">
        <v>100</v>
      </c>
      <c r="C19" s="25">
        <v>0</v>
      </c>
      <c r="D19" s="25">
        <v>150</v>
      </c>
      <c r="E19" s="165">
        <f>PERCENTILE((D19-B19)/B19,1)</f>
        <v>0.5</v>
      </c>
    </row>
    <row r="20" spans="1:7">
      <c r="A20" s="13" t="s">
        <v>448</v>
      </c>
      <c r="B20" s="25">
        <v>800</v>
      </c>
      <c r="C20" s="25">
        <v>400</v>
      </c>
      <c r="D20" s="25">
        <v>800</v>
      </c>
      <c r="E20" s="165">
        <f t="shared" ref="E20:E21" si="3">PERCENTILE((D20-B20)/B20,1)</f>
        <v>0</v>
      </c>
    </row>
    <row r="21" spans="1:7" ht="21" thickBot="1">
      <c r="A21" s="13" t="s">
        <v>449</v>
      </c>
      <c r="B21" s="31">
        <v>2239</v>
      </c>
      <c r="C21" s="31">
        <v>0</v>
      </c>
      <c r="D21" s="31">
        <v>0</v>
      </c>
      <c r="E21" s="165">
        <f t="shared" si="3"/>
        <v>-1</v>
      </c>
    </row>
    <row r="22" spans="1:7">
      <c r="A22" s="23" t="s">
        <v>223</v>
      </c>
      <c r="B22" s="16">
        <f>SUM(B6:B21)</f>
        <v>9739</v>
      </c>
      <c r="C22" s="16">
        <f>SUM(C6:C19)</f>
        <v>6103.5999999999995</v>
      </c>
      <c r="D22" s="16">
        <f>SUM(D6:D21)</f>
        <v>7500</v>
      </c>
      <c r="E22" s="165">
        <f>PERCENTILE(SUM(D22-B22)/B22,1)</f>
        <v>-0.22990040045179178</v>
      </c>
    </row>
    <row r="23" spans="1:7">
      <c r="A23" s="13"/>
      <c r="B23" s="16"/>
      <c r="C23" s="16"/>
      <c r="D23" s="16"/>
      <c r="E23" s="310"/>
    </row>
    <row r="24" spans="1:7">
      <c r="A24" s="69" t="s">
        <v>124</v>
      </c>
      <c r="B24" s="16"/>
      <c r="C24" s="16"/>
      <c r="D24" s="16"/>
      <c r="E24" s="310"/>
    </row>
    <row r="25" spans="1:7" ht="21" thickBot="1">
      <c r="A25" s="13" t="s">
        <v>130</v>
      </c>
      <c r="B25" s="31">
        <f>SUM(B6:B21)</f>
        <v>9739</v>
      </c>
      <c r="C25" s="31"/>
      <c r="D25" s="31">
        <f>SUM(D22)</f>
        <v>7500</v>
      </c>
      <c r="E25" s="165">
        <f>PERCENTILE((D25-B25)/B25,1)</f>
        <v>-0.22990040045179178</v>
      </c>
    </row>
    <row r="26" spans="1:7">
      <c r="A26" s="23" t="s">
        <v>199</v>
      </c>
      <c r="B26" s="16">
        <f>+B22</f>
        <v>9739</v>
      </c>
      <c r="C26" s="16"/>
      <c r="D26" s="16">
        <f>+D22</f>
        <v>7500</v>
      </c>
      <c r="E26" s="165">
        <f>PERCENTILE((D26-B26)/B26,1)</f>
        <v>-0.22990040045179178</v>
      </c>
    </row>
    <row r="27" spans="1:7">
      <c r="A27" s="13"/>
      <c r="B27" s="16"/>
      <c r="C27" s="16"/>
      <c r="D27" s="16"/>
      <c r="E27" s="77"/>
    </row>
    <row r="28" spans="1:7" ht="21" thickBot="1">
      <c r="A28" s="13"/>
      <c r="B28" s="220" t="s">
        <v>450</v>
      </c>
      <c r="C28" s="28"/>
      <c r="D28" s="220" t="s">
        <v>451</v>
      </c>
    </row>
    <row r="29" spans="1:7">
      <c r="A29" s="104" t="s">
        <v>452</v>
      </c>
      <c r="B29" s="28">
        <v>0</v>
      </c>
      <c r="C29" s="28"/>
      <c r="D29" s="28">
        <v>0</v>
      </c>
    </row>
    <row r="30" spans="1:7">
      <c r="A30" s="104" t="s">
        <v>453</v>
      </c>
      <c r="B30" s="28">
        <v>8000</v>
      </c>
      <c r="C30" s="28"/>
      <c r="D30" s="28">
        <f>B30+D8</f>
        <v>9000</v>
      </c>
    </row>
    <row r="31" spans="1:7">
      <c r="F31" s="258"/>
      <c r="G31"/>
    </row>
    <row r="32" spans="1:7">
      <c r="F32" s="258"/>
      <c r="G32"/>
    </row>
    <row r="33" spans="6:7">
      <c r="F33" s="258"/>
      <c r="G33"/>
    </row>
    <row r="34" spans="6:7">
      <c r="F34"/>
      <c r="G34"/>
    </row>
    <row r="35" spans="6:7">
      <c r="F35"/>
      <c r="G35"/>
    </row>
    <row r="36" spans="6:7">
      <c r="F36"/>
      <c r="G36"/>
    </row>
    <row r="37" spans="6:7">
      <c r="F37" s="258"/>
      <c r="G37"/>
    </row>
  </sheetData>
  <phoneticPr fontId="0" type="noConversion"/>
  <pageMargins left="0.67" right="0.59" top="1.1399999999999999" bottom="0.78" header="0.57999999999999996" footer="0.5"/>
  <pageSetup scale="89" orientation="portrait" horizontalDpi="4294967293" verticalDpi="4294967293" r:id="rId1"/>
  <headerFooter alignWithMargins="0">
    <oddHeader>&amp;C&amp;"Arial,Bold"&amp;24Recreation Committee &amp;Rrev 04/26/17</oddHeader>
    <oddFooter>&amp;C&amp;"Helvetica,Bold"&amp;14 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27"/>
  <sheetViews>
    <sheetView zoomScaleNormal="100" zoomScalePageLayoutView="90" workbookViewId="0" xr3:uid="{0801C90D-E949-51CC-9495-7D82D7DEDABF}">
      <selection activeCell="D2" sqref="D2"/>
    </sheetView>
  </sheetViews>
  <sheetFormatPr defaultRowHeight="20.25"/>
  <cols>
    <col min="1" max="1" width="70.42578125" style="91" customWidth="1"/>
    <col min="2" max="2" width="15.42578125" style="91" customWidth="1"/>
    <col min="3" max="3" width="17.28515625" style="91" customWidth="1"/>
    <col min="4" max="4" width="17.140625" style="91" customWidth="1"/>
    <col min="5" max="5" width="13.85546875" style="182" customWidth="1"/>
    <col min="6" max="6" width="9.140625" style="91"/>
    <col min="7" max="7" width="11" style="91" bestFit="1" customWidth="1"/>
    <col min="8" max="16384" width="9.140625" style="91"/>
  </cols>
  <sheetData>
    <row r="1" spans="1:7" ht="20.100000000000001" customHeight="1">
      <c r="A1" s="176"/>
      <c r="B1" s="11" t="s">
        <v>55</v>
      </c>
      <c r="C1" s="11" t="s">
        <v>56</v>
      </c>
      <c r="D1" s="11" t="s">
        <v>454</v>
      </c>
      <c r="E1" s="99" t="s">
        <v>97</v>
      </c>
    </row>
    <row r="2" spans="1:7" s="81" customFormat="1" ht="20.100000000000001" customHeight="1">
      <c r="A2" s="176"/>
      <c r="B2" s="11" t="s">
        <v>13</v>
      </c>
      <c r="C2" s="11" t="s">
        <v>13</v>
      </c>
      <c r="D2" s="11" t="s">
        <v>14</v>
      </c>
      <c r="E2" s="99" t="s">
        <v>98</v>
      </c>
    </row>
    <row r="3" spans="1:7" s="81" customFormat="1" ht="20.100000000000001" customHeight="1">
      <c r="A3" s="176"/>
      <c r="B3" s="69"/>
      <c r="C3" s="76" t="s">
        <v>58</v>
      </c>
      <c r="E3" s="177"/>
    </row>
    <row r="4" spans="1:7" ht="20.100000000000001" customHeight="1">
      <c r="A4" s="69" t="s">
        <v>99</v>
      </c>
      <c r="B4" s="13"/>
      <c r="C4" s="70"/>
      <c r="D4" s="13"/>
      <c r="E4" s="178"/>
    </row>
    <row r="5" spans="1:7" ht="20.100000000000001" customHeight="1">
      <c r="A5" s="13" t="s">
        <v>383</v>
      </c>
      <c r="B5" s="179"/>
      <c r="C5" s="179"/>
      <c r="D5" s="179"/>
      <c r="E5" s="178"/>
    </row>
    <row r="6" spans="1:7" ht="20.100000000000001" customHeight="1">
      <c r="A6" s="13" t="s">
        <v>455</v>
      </c>
      <c r="B6" s="179">
        <v>0</v>
      </c>
      <c r="C6" s="179">
        <v>0</v>
      </c>
      <c r="D6" s="179">
        <v>0</v>
      </c>
      <c r="E6" s="73" t="e">
        <f>PERCENTILE((D6-B6)/B6,1)</f>
        <v>#DIV/0!</v>
      </c>
    </row>
    <row r="7" spans="1:7" ht="20.100000000000001" customHeight="1">
      <c r="A7" s="13" t="s">
        <v>456</v>
      </c>
      <c r="B7" s="179">
        <v>250</v>
      </c>
      <c r="C7" s="179">
        <v>250</v>
      </c>
      <c r="D7" s="179">
        <v>250</v>
      </c>
      <c r="E7" s="73">
        <f>PERCENTILE((D7-B7)/B7,1)</f>
        <v>0</v>
      </c>
    </row>
    <row r="8" spans="1:7" ht="20.100000000000001" customHeight="1">
      <c r="A8" s="13" t="s">
        <v>457</v>
      </c>
      <c r="B8" s="179">
        <v>350</v>
      </c>
      <c r="C8" s="179">
        <v>350</v>
      </c>
      <c r="D8" s="179">
        <v>350</v>
      </c>
      <c r="E8" s="73">
        <f>PERCENTILE((D8-B8)/B8,1)</f>
        <v>0</v>
      </c>
    </row>
    <row r="9" spans="1:7" ht="20.100000000000001" customHeight="1">
      <c r="A9" s="13" t="s">
        <v>458</v>
      </c>
      <c r="B9" s="179">
        <v>4000</v>
      </c>
      <c r="C9" s="179">
        <v>4000</v>
      </c>
      <c r="D9" s="179">
        <v>4000</v>
      </c>
      <c r="E9" s="73">
        <f>PERCENTILE((D9-B9)/B9,1)</f>
        <v>0</v>
      </c>
    </row>
    <row r="10" spans="1:7" ht="20.100000000000001" customHeight="1">
      <c r="A10" s="13" t="s">
        <v>459</v>
      </c>
      <c r="B10" s="179">
        <v>6000</v>
      </c>
      <c r="C10" s="179">
        <v>6000</v>
      </c>
      <c r="D10" s="179">
        <v>7000</v>
      </c>
      <c r="E10" s="73">
        <f>PERCENTILE((D10-B10)/B10,1)</f>
        <v>0.16666666666666666</v>
      </c>
    </row>
    <row r="11" spans="1:7" ht="20.100000000000001" customHeight="1">
      <c r="A11" s="13" t="s">
        <v>460</v>
      </c>
      <c r="B11" s="180"/>
      <c r="C11" s="180"/>
      <c r="D11" s="180"/>
      <c r="E11" s="73"/>
    </row>
    <row r="12" spans="1:7" ht="20.100000000000001" customHeight="1">
      <c r="A12" s="13" t="s">
        <v>461</v>
      </c>
      <c r="B12" s="180">
        <v>3500</v>
      </c>
      <c r="C12" s="180">
        <v>3500</v>
      </c>
      <c r="D12" s="180">
        <v>4000</v>
      </c>
      <c r="E12" s="73">
        <f>PERCENTILE((D12-B12)/B12,1)</f>
        <v>0.14285714285714285</v>
      </c>
    </row>
    <row r="13" spans="1:7" ht="20.100000000000001" customHeight="1" thickBot="1">
      <c r="A13" s="13" t="s">
        <v>462</v>
      </c>
      <c r="B13" s="181">
        <v>0</v>
      </c>
      <c r="C13" s="181">
        <v>0</v>
      </c>
      <c r="D13" s="181">
        <v>0</v>
      </c>
      <c r="E13" s="73" t="e">
        <f>PERCENTILE((D13-B13)/B13,1)</f>
        <v>#DIV/0!</v>
      </c>
    </row>
    <row r="14" spans="1:7" ht="20.100000000000001" customHeight="1">
      <c r="A14" s="23" t="s">
        <v>223</v>
      </c>
      <c r="B14" s="179">
        <f>SUM(B5:B13)</f>
        <v>14100</v>
      </c>
      <c r="C14" s="179">
        <f>SUM(C5:C13)</f>
        <v>14100</v>
      </c>
      <c r="D14" s="179">
        <f>SUM(D5:D13)</f>
        <v>15600</v>
      </c>
      <c r="E14" s="73">
        <f>PERCENTILE(SUM(D14-B14)/B14,1)</f>
        <v>0.10638297872340426</v>
      </c>
      <c r="G14" s="311"/>
    </row>
    <row r="15" spans="1:7" ht="20.100000000000001" customHeight="1">
      <c r="A15" s="13"/>
      <c r="B15" s="179"/>
      <c r="C15" s="179"/>
      <c r="D15" s="179"/>
      <c r="E15" s="73"/>
    </row>
    <row r="16" spans="1:7" ht="20.100000000000001" customHeight="1">
      <c r="A16" s="69" t="s">
        <v>124</v>
      </c>
      <c r="B16" s="179"/>
      <c r="C16" s="179"/>
      <c r="D16" s="179"/>
      <c r="E16" s="73"/>
    </row>
    <row r="17" spans="1:5" ht="20.100000000000001" customHeight="1">
      <c r="A17" s="104" t="s">
        <v>463</v>
      </c>
      <c r="B17" s="179">
        <v>1414</v>
      </c>
      <c r="C17" s="179">
        <v>1414</v>
      </c>
      <c r="D17" s="179">
        <f>69971*0.02</f>
        <v>1399.42</v>
      </c>
      <c r="E17" s="73">
        <f>PERCENTILE(SUM(D17-B17)/B17,1)</f>
        <v>-1.0311173974540259E-2</v>
      </c>
    </row>
    <row r="18" spans="1:5" ht="20.100000000000001" customHeight="1" thickBot="1">
      <c r="A18" s="13" t="s">
        <v>265</v>
      </c>
      <c r="B18" s="181">
        <v>12686</v>
      </c>
      <c r="C18" s="181">
        <v>12686</v>
      </c>
      <c r="D18" s="181">
        <f>+D14-D17</f>
        <v>14200.58</v>
      </c>
      <c r="E18" s="73">
        <f>PERCENTILE(SUM(D18-B18)/B18,1)</f>
        <v>0.11938987860633769</v>
      </c>
    </row>
    <row r="19" spans="1:5" ht="20.100000000000001" customHeight="1">
      <c r="A19" s="23" t="s">
        <v>199</v>
      </c>
      <c r="B19" s="179">
        <f>SUM(B17:B18)</f>
        <v>14100</v>
      </c>
      <c r="C19" s="179">
        <f>SUM(C17:C18)</f>
        <v>14100</v>
      </c>
      <c r="D19" s="179">
        <f>SUM(D17:D18)</f>
        <v>15600</v>
      </c>
      <c r="E19" s="73">
        <f>PERCENTILE(SUM(D19-B19)/B19,1)</f>
        <v>0.10638297872340426</v>
      </c>
    </row>
    <row r="20" spans="1:5" ht="20.100000000000001" customHeight="1">
      <c r="A20" s="23"/>
      <c r="B20" s="28"/>
      <c r="C20" s="28"/>
      <c r="D20" s="10"/>
      <c r="E20" s="178"/>
    </row>
    <row r="21" spans="1:5" ht="20.100000000000001" customHeight="1" thickBot="1"/>
    <row r="22" spans="1:5" ht="20.100000000000001" customHeight="1" thickBot="1">
      <c r="A22" s="248"/>
      <c r="B22" s="253" t="s">
        <v>464</v>
      </c>
      <c r="C22" s="253" t="s">
        <v>465</v>
      </c>
      <c r="D22" s="250" t="s">
        <v>466</v>
      </c>
      <c r="E22" s="178"/>
    </row>
    <row r="23" spans="1:5" ht="20.100000000000001" customHeight="1">
      <c r="A23" s="248" t="s">
        <v>467</v>
      </c>
      <c r="B23" s="291">
        <v>71068</v>
      </c>
      <c r="C23" s="249">
        <v>69971</v>
      </c>
      <c r="D23" s="250">
        <v>69582</v>
      </c>
      <c r="E23" s="178"/>
    </row>
    <row r="24" spans="1:5" ht="20.100000000000001" customHeight="1">
      <c r="A24" s="251" t="s">
        <v>468</v>
      </c>
      <c r="B24" s="292">
        <v>0</v>
      </c>
      <c r="C24" s="105">
        <v>700</v>
      </c>
      <c r="D24" s="286">
        <v>0</v>
      </c>
      <c r="E24" s="178"/>
    </row>
    <row r="25" spans="1:5" ht="20.100000000000001" customHeight="1">
      <c r="A25" s="251" t="s">
        <v>469</v>
      </c>
      <c r="B25" s="292">
        <v>287.43</v>
      </c>
      <c r="C25" s="105">
        <v>325</v>
      </c>
      <c r="D25" s="252"/>
      <c r="E25" s="178"/>
    </row>
    <row r="26" spans="1:5" ht="20.100000000000001" customHeight="1" thickBot="1">
      <c r="A26" s="251" t="s">
        <v>470</v>
      </c>
      <c r="B26" s="293">
        <v>-1384</v>
      </c>
      <c r="C26" s="183">
        <v>-1414</v>
      </c>
      <c r="D26" s="254">
        <f>-B27*0.02</f>
        <v>-1399.4286</v>
      </c>
      <c r="E26" s="178"/>
    </row>
    <row r="27" spans="1:5" ht="20.100000000000001" customHeight="1" thickBot="1">
      <c r="A27" s="255" t="s">
        <v>471</v>
      </c>
      <c r="B27" s="294">
        <f>+B23+B24+B25+B26</f>
        <v>69971.429999999993</v>
      </c>
      <c r="C27" s="35">
        <f>SUM(C22:C26)</f>
        <v>69582</v>
      </c>
      <c r="D27" s="254">
        <f>SUM(D22:D26)</f>
        <v>68182.571400000001</v>
      </c>
    </row>
  </sheetData>
  <phoneticPr fontId="0" type="noConversion"/>
  <pageMargins left="0.67" right="0.59" top="1.24" bottom="0.78" header="0.57999999999999996" footer="0.5"/>
  <pageSetup scale="70" orientation="portrait" horizontalDpi="360" verticalDpi="360" r:id="rId1"/>
  <headerFooter alignWithMargins="0">
    <oddHeader>&amp;C&amp;"Arial,Bold"&amp;24Cemetery District Trustees&amp;Rrev 04/26/17</oddHeader>
    <oddFooter>&amp;C&amp;"Helvetica,Bold"&amp;14 24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F25"/>
  <sheetViews>
    <sheetView view="pageLayout" zoomScaleNormal="100" workbookViewId="0" xr3:uid="{AB5DE215-5931-5800-A1A6-141DC62B4C85}">
      <selection activeCell="D2" sqref="D2"/>
    </sheetView>
  </sheetViews>
  <sheetFormatPr defaultRowHeight="20.25"/>
  <cols>
    <col min="1" max="1" width="32.7109375" style="91" customWidth="1"/>
    <col min="2" max="2" width="11.42578125" style="91" bestFit="1" customWidth="1"/>
    <col min="3" max="3" width="13.5703125" style="91" customWidth="1"/>
    <col min="4" max="4" width="13.140625" style="91" customWidth="1"/>
    <col min="5" max="5" width="13.28515625" style="91" customWidth="1"/>
    <col min="6" max="6" width="9.140625" style="91"/>
    <col min="7" max="7" width="9.85546875" style="91" bestFit="1" customWidth="1"/>
    <col min="8" max="16384" width="9.140625" style="91"/>
  </cols>
  <sheetData>
    <row r="1" spans="1:6" ht="21.75" thickBot="1">
      <c r="A1" s="284" t="s">
        <v>5</v>
      </c>
      <c r="B1" s="11" t="s">
        <v>55</v>
      </c>
      <c r="C1" s="11" t="s">
        <v>56</v>
      </c>
      <c r="D1" s="219" t="s">
        <v>55</v>
      </c>
      <c r="E1" s="11" t="s">
        <v>97</v>
      </c>
    </row>
    <row r="2" spans="1:6">
      <c r="A2" s="13"/>
      <c r="B2" s="11" t="s">
        <v>13</v>
      </c>
      <c r="C2" s="11" t="s">
        <v>13</v>
      </c>
      <c r="D2" s="11" t="s">
        <v>14</v>
      </c>
      <c r="E2" s="11" t="s">
        <v>98</v>
      </c>
    </row>
    <row r="3" spans="1:6" s="81" customFormat="1">
      <c r="A3" s="69"/>
    </row>
    <row r="4" spans="1:6" s="81" customFormat="1">
      <c r="A4" s="69"/>
      <c r="B4" s="69"/>
      <c r="C4" s="76"/>
      <c r="D4" s="69"/>
      <c r="E4" s="9"/>
    </row>
    <row r="5" spans="1:6">
      <c r="A5" s="267" t="s">
        <v>99</v>
      </c>
      <c r="B5" s="13"/>
      <c r="C5" s="13"/>
      <c r="D5" s="13"/>
      <c r="E5" s="13"/>
    </row>
    <row r="6" spans="1:6">
      <c r="A6" s="13" t="s">
        <v>472</v>
      </c>
      <c r="B6" s="16">
        <v>23961</v>
      </c>
      <c r="C6" s="16">
        <v>23961</v>
      </c>
      <c r="D6" s="16">
        <v>24643.56</v>
      </c>
      <c r="E6" s="73">
        <f>SUM(D6-B6)/B6</f>
        <v>2.8486290221610172E-2</v>
      </c>
    </row>
    <row r="7" spans="1:6">
      <c r="A7" s="13"/>
      <c r="B7" s="16"/>
      <c r="C7" s="16"/>
      <c r="D7" s="16"/>
      <c r="E7" s="165"/>
    </row>
    <row r="8" spans="1:6">
      <c r="A8" s="69" t="s">
        <v>124</v>
      </c>
      <c r="B8" s="16"/>
      <c r="C8" s="16"/>
      <c r="D8" s="16"/>
      <c r="E8" s="165"/>
    </row>
    <row r="9" spans="1:6" ht="22.5" customHeight="1">
      <c r="A9" s="13" t="s">
        <v>130</v>
      </c>
      <c r="B9" s="16">
        <v>23961</v>
      </c>
      <c r="C9" s="16">
        <v>23961</v>
      </c>
      <c r="D9" s="16">
        <v>24643.56</v>
      </c>
      <c r="E9" s="165">
        <f>(D9-B9)/B9</f>
        <v>2.8486290221610172E-2</v>
      </c>
    </row>
    <row r="10" spans="1:6">
      <c r="A10" s="153"/>
      <c r="B10" s="153"/>
      <c r="C10" s="153"/>
      <c r="D10" s="184"/>
      <c r="E10" s="153"/>
      <c r="F10" s="153"/>
    </row>
    <row r="11" spans="1:6">
      <c r="A11" s="153"/>
      <c r="B11" s="153"/>
      <c r="C11" s="153"/>
      <c r="D11" s="153"/>
      <c r="E11" s="153"/>
      <c r="F11" s="153"/>
    </row>
    <row r="12" spans="1:6">
      <c r="A12" s="330"/>
      <c r="B12" s="153"/>
      <c r="C12" s="153"/>
      <c r="D12" s="153"/>
      <c r="E12" s="153"/>
      <c r="F12" s="153"/>
    </row>
    <row r="13" spans="1:6">
      <c r="A13" s="330" t="s">
        <v>473</v>
      </c>
      <c r="B13" s="153"/>
      <c r="C13" s="153"/>
      <c r="D13" s="153"/>
      <c r="E13" s="153"/>
      <c r="F13" s="153"/>
    </row>
    <row r="14" spans="1:6">
      <c r="A14" s="153" t="s">
        <v>474</v>
      </c>
      <c r="B14" s="153"/>
      <c r="C14" s="153"/>
      <c r="D14" s="153"/>
      <c r="E14" s="153"/>
      <c r="F14" s="153"/>
    </row>
    <row r="15" spans="1:6">
      <c r="A15" s="153" t="s">
        <v>475</v>
      </c>
      <c r="B15" s="153"/>
      <c r="C15" s="153"/>
      <c r="D15" s="153"/>
      <c r="E15" s="153"/>
      <c r="F15" s="153"/>
    </row>
    <row r="16" spans="1:6">
      <c r="A16" s="153" t="s">
        <v>476</v>
      </c>
      <c r="B16" s="153"/>
      <c r="C16" s="153"/>
      <c r="D16" s="153"/>
      <c r="E16" s="153"/>
      <c r="F16" s="153"/>
    </row>
    <row r="17" spans="1:6" s="80" customFormat="1" ht="19.5">
      <c r="A17" s="153"/>
      <c r="B17" s="153"/>
      <c r="C17" s="153"/>
      <c r="D17" s="153"/>
      <c r="E17" s="153"/>
      <c r="F17" s="153"/>
    </row>
    <row r="18" spans="1:6" s="80" customFormat="1" ht="19.5">
      <c r="A18" s="153" t="s">
        <v>477</v>
      </c>
      <c r="B18" s="153"/>
      <c r="C18" s="153"/>
      <c r="D18" s="153"/>
      <c r="E18" s="153"/>
      <c r="F18" s="153"/>
    </row>
    <row r="19" spans="1:6" s="80" customFormat="1" ht="19.5">
      <c r="A19" s="153" t="s">
        <v>478</v>
      </c>
      <c r="B19" s="153"/>
      <c r="C19" s="153"/>
      <c r="D19" s="153"/>
      <c r="E19" s="153"/>
      <c r="F19" s="153"/>
    </row>
    <row r="20" spans="1:6" s="80" customFormat="1" ht="19.5">
      <c r="A20" s="153" t="s">
        <v>479</v>
      </c>
      <c r="B20" s="153"/>
      <c r="C20" s="153"/>
      <c r="D20" s="153"/>
      <c r="E20" s="153"/>
      <c r="F20" s="153"/>
    </row>
    <row r="21" spans="1:6">
      <c r="A21" s="185"/>
      <c r="B21" s="185"/>
      <c r="C21" s="185"/>
      <c r="D21" s="185"/>
      <c r="E21" s="185"/>
      <c r="F21" s="185"/>
    </row>
    <row r="22" spans="1:6" hidden="1">
      <c r="A22" s="91" t="s">
        <v>480</v>
      </c>
    </row>
    <row r="23" spans="1:6" hidden="1">
      <c r="A23" s="91" t="s">
        <v>481</v>
      </c>
    </row>
    <row r="24" spans="1:6" hidden="1">
      <c r="A24" s="91" t="s">
        <v>482</v>
      </c>
    </row>
    <row r="25" spans="1:6" hidden="1">
      <c r="A25" s="186">
        <v>99326.14</v>
      </c>
    </row>
  </sheetData>
  <phoneticPr fontId="0" type="noConversion"/>
  <pageMargins left="0.67" right="0.59" top="1.93" bottom="0.78" header="0.57999999999999996" footer="0.5"/>
  <pageSetup scale="91" orientation="portrait" horizontalDpi="360" verticalDpi="360" r:id="rId1"/>
  <headerFooter alignWithMargins="0">
    <oddHeader>&amp;C&amp;"Arial,Bold"&amp;24McMahan Island&amp;R04-26-2017</oddHeader>
    <oddFooter>&amp;C&amp;"Helvetica,Bold"&amp;14 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51"/>
  <sheetViews>
    <sheetView topLeftCell="A8" zoomScaleNormal="100" workbookViewId="0" xr3:uid="{842E5F09-E766-5B8D-85AF-A39847EA96FD}">
      <selection activeCell="D2" sqref="D2"/>
    </sheetView>
  </sheetViews>
  <sheetFormatPr defaultColWidth="8.85546875" defaultRowHeight="12.75"/>
  <cols>
    <col min="1" max="1" width="51.42578125" bestFit="1" customWidth="1"/>
    <col min="2" max="2" width="27.140625" customWidth="1"/>
    <col min="3" max="3" width="27.7109375" customWidth="1"/>
    <col min="4" max="4" width="18" style="50" customWidth="1"/>
    <col min="5" max="5" width="12.85546875" customWidth="1"/>
    <col min="6" max="6" width="15.42578125" style="117" bestFit="1" customWidth="1"/>
    <col min="7" max="7" width="17" bestFit="1" customWidth="1"/>
    <col min="8" max="8" width="26.28515625" style="107" customWidth="1"/>
    <col min="9" max="9" width="14.85546875" style="7" bestFit="1" customWidth="1"/>
    <col min="10" max="10" width="20.140625" customWidth="1"/>
    <col min="11" max="11" width="18.7109375" customWidth="1"/>
    <col min="12" max="12" width="14.85546875" bestFit="1" customWidth="1"/>
  </cols>
  <sheetData>
    <row r="1" spans="1:12" s="8" customFormat="1" ht="23.1" customHeight="1">
      <c r="A1" s="51"/>
      <c r="B1" s="331" t="s">
        <v>50</v>
      </c>
      <c r="C1" s="331"/>
      <c r="D1" s="52" t="s">
        <v>12</v>
      </c>
      <c r="E1" s="53"/>
      <c r="F1"/>
      <c r="G1" s="112"/>
      <c r="H1" s="118"/>
      <c r="I1" s="108"/>
      <c r="J1" s="109"/>
      <c r="K1" s="101"/>
      <c r="L1" s="109"/>
    </row>
    <row r="2" spans="1:12" s="9" customFormat="1" ht="23.1" customHeight="1">
      <c r="A2" s="54"/>
      <c r="B2" s="11" t="s">
        <v>13</v>
      </c>
      <c r="C2" s="78" t="s">
        <v>14</v>
      </c>
      <c r="D2" s="55" t="s">
        <v>15</v>
      </c>
      <c r="E2" s="53"/>
      <c r="F2"/>
      <c r="H2" s="13"/>
      <c r="I2" s="13"/>
      <c r="J2" s="110"/>
      <c r="K2" s="110"/>
      <c r="L2" s="101"/>
    </row>
    <row r="3" spans="1:12" s="9" customFormat="1" ht="23.1" customHeight="1">
      <c r="A3" s="54"/>
      <c r="B3" s="54"/>
      <c r="C3" s="14" t="s">
        <v>16</v>
      </c>
      <c r="D3" s="56"/>
      <c r="E3" s="53"/>
      <c r="F3"/>
      <c r="H3" s="13"/>
      <c r="I3" s="13"/>
      <c r="J3" s="101"/>
      <c r="K3" s="101"/>
      <c r="L3" s="101"/>
    </row>
    <row r="4" spans="1:12" s="9" customFormat="1" ht="23.1" customHeight="1">
      <c r="A4" s="54"/>
      <c r="B4" s="54"/>
      <c r="C4" s="54"/>
      <c r="D4" s="56"/>
      <c r="E4" s="53"/>
      <c r="F4"/>
      <c r="H4" s="13"/>
      <c r="I4" s="13"/>
      <c r="J4" s="101"/>
      <c r="K4" s="101"/>
      <c r="L4" s="101"/>
    </row>
    <row r="5" spans="1:12" s="13" customFormat="1" ht="23.1" customHeight="1">
      <c r="A5" s="13" t="s">
        <v>18</v>
      </c>
      <c r="B5" s="17">
        <f>'Town Officers'' Salaries'!B21</f>
        <v>108267</v>
      </c>
      <c r="C5" s="17">
        <f>'Town Officers'' Salaries'!D21</f>
        <v>111594.14</v>
      </c>
      <c r="D5" s="57">
        <f t="shared" ref="D5:D12" si="0">C5-B5</f>
        <v>3327.1399999999994</v>
      </c>
      <c r="E5" s="258"/>
      <c r="F5"/>
      <c r="J5" s="111"/>
      <c r="K5" s="112"/>
      <c r="L5" s="112"/>
    </row>
    <row r="6" spans="1:12" s="13" customFormat="1" ht="23.1" customHeight="1">
      <c r="A6" s="13" t="s">
        <v>19</v>
      </c>
      <c r="B6" s="17">
        <f>'General Government'!B34</f>
        <v>144934</v>
      </c>
      <c r="C6" s="17">
        <f>'General Government'!D34</f>
        <v>162512</v>
      </c>
      <c r="D6" s="57">
        <f t="shared" si="0"/>
        <v>17578</v>
      </c>
      <c r="E6" s="258"/>
      <c r="F6"/>
      <c r="J6" s="111"/>
      <c r="K6" s="112"/>
      <c r="L6" s="112"/>
    </row>
    <row r="7" spans="1:12" s="13" customFormat="1" ht="23.1" customHeight="1">
      <c r="A7" s="13" t="s">
        <v>20</v>
      </c>
      <c r="B7" s="17">
        <f>TOPMB!B41</f>
        <v>51950</v>
      </c>
      <c r="C7" s="17">
        <f>+TOPMB!D45</f>
        <v>53450</v>
      </c>
      <c r="D7" s="57">
        <f t="shared" si="0"/>
        <v>1500</v>
      </c>
      <c r="E7" s="258"/>
      <c r="F7"/>
      <c r="G7" s="8"/>
      <c r="H7" s="8"/>
      <c r="I7" s="8"/>
      <c r="J7" s="111"/>
      <c r="K7" s="112"/>
      <c r="L7" s="112"/>
    </row>
    <row r="8" spans="1:12" s="13" customFormat="1" ht="23.1" customHeight="1">
      <c r="A8" s="13" t="s">
        <v>21</v>
      </c>
      <c r="B8" s="17">
        <f>'Animal Control Officer'!B11</f>
        <v>3215</v>
      </c>
      <c r="C8" s="17">
        <f>'Animal Control Officer'!D11</f>
        <v>3470</v>
      </c>
      <c r="D8" s="57">
        <f t="shared" si="0"/>
        <v>255</v>
      </c>
      <c r="E8" s="258"/>
      <c r="F8"/>
      <c r="G8" s="8"/>
      <c r="H8" s="8"/>
      <c r="I8" s="8"/>
      <c r="J8" s="111"/>
      <c r="K8" s="112"/>
      <c r="L8" s="112"/>
    </row>
    <row r="9" spans="1:12" s="13" customFormat="1" ht="23.1" customHeight="1">
      <c r="A9" s="13" t="s">
        <v>22</v>
      </c>
      <c r="B9" s="17">
        <f>'Code Enforcement Officer'!B15</f>
        <v>9900</v>
      </c>
      <c r="C9" s="17">
        <f>'Code Enforcement Officer'!D15</f>
        <v>10600</v>
      </c>
      <c r="D9" s="57">
        <f t="shared" si="0"/>
        <v>700</v>
      </c>
      <c r="E9" s="258"/>
      <c r="F9"/>
      <c r="G9" s="8"/>
      <c r="H9" s="8"/>
      <c r="I9" s="8"/>
      <c r="J9" s="111"/>
      <c r="K9" s="112"/>
      <c r="L9" s="112"/>
    </row>
    <row r="10" spans="1:12" s="13" customFormat="1" ht="23.1" customHeight="1">
      <c r="A10" s="13" t="s">
        <v>23</v>
      </c>
      <c r="B10" s="17">
        <f>'Fire Dept'!B21</f>
        <v>383218</v>
      </c>
      <c r="C10" s="17">
        <f>'Fire Dept'!D21</f>
        <v>424350</v>
      </c>
      <c r="D10" s="57">
        <f t="shared" si="0"/>
        <v>41132</v>
      </c>
      <c r="E10" s="258"/>
      <c r="F10"/>
      <c r="G10" s="8"/>
      <c r="H10" s="8"/>
      <c r="I10" s="8"/>
      <c r="J10" s="111"/>
      <c r="K10" s="112"/>
      <c r="L10" s="112"/>
    </row>
    <row r="11" spans="1:12" s="13" customFormat="1" ht="23.1" customHeight="1">
      <c r="A11" s="13" t="s">
        <v>24</v>
      </c>
      <c r="B11" s="17">
        <f>'Harbor Committee'!B15</f>
        <v>13075</v>
      </c>
      <c r="C11" s="17">
        <f>'Harbor Committee'!D15</f>
        <v>12100</v>
      </c>
      <c r="D11" s="57">
        <f t="shared" si="0"/>
        <v>-975</v>
      </c>
      <c r="E11" s="258"/>
      <c r="F11"/>
      <c r="G11" s="19"/>
      <c r="H11" s="107"/>
      <c r="I11" s="7"/>
      <c r="J11" s="111"/>
      <c r="K11" s="112"/>
      <c r="L11" s="112"/>
    </row>
    <row r="12" spans="1:12" s="13" customFormat="1" ht="23.1" customHeight="1">
      <c r="A12" s="13" t="s">
        <v>25</v>
      </c>
      <c r="B12" s="17">
        <f>'Shellfish Conservation'!B19</f>
        <v>16916</v>
      </c>
      <c r="C12" s="17">
        <f>'Shellfish Conservation'!D19</f>
        <v>21052</v>
      </c>
      <c r="D12" s="57">
        <f t="shared" si="0"/>
        <v>4136</v>
      </c>
      <c r="E12" s="258"/>
      <c r="F12"/>
      <c r="G12" s="19"/>
      <c r="H12" s="107"/>
      <c r="I12" s="7"/>
      <c r="J12" s="111"/>
      <c r="K12" s="112"/>
      <c r="L12" s="112"/>
    </row>
    <row r="13" spans="1:12" s="13" customFormat="1" ht="23.1" customHeight="1">
      <c r="A13" s="13" t="s">
        <v>26</v>
      </c>
      <c r="B13" s="17">
        <f>'Solid Waste Management'!B23</f>
        <v>155050</v>
      </c>
      <c r="C13" s="17">
        <f>'Solid Waste Management'!D23</f>
        <v>151350</v>
      </c>
      <c r="D13" s="57">
        <f t="shared" ref="D13:D18" si="1">C13-B13</f>
        <v>-3700</v>
      </c>
      <c r="E13" s="258"/>
      <c r="F13"/>
      <c r="G13" s="19"/>
      <c r="H13" s="107"/>
      <c r="I13" s="7"/>
      <c r="J13" s="111"/>
      <c r="K13" s="112"/>
      <c r="L13" s="112"/>
    </row>
    <row r="14" spans="1:12" s="13" customFormat="1" ht="23.1" customHeight="1">
      <c r="A14" s="13" t="s">
        <v>27</v>
      </c>
      <c r="B14" s="17">
        <f>Roads!B29</f>
        <v>359000</v>
      </c>
      <c r="C14" s="17">
        <f>Roads!D29</f>
        <v>369200</v>
      </c>
      <c r="D14" s="57">
        <f t="shared" si="1"/>
        <v>10200</v>
      </c>
      <c r="E14" s="258"/>
      <c r="F14"/>
      <c r="G14" s="19"/>
      <c r="H14" s="107"/>
      <c r="I14" s="7"/>
      <c r="J14" s="111"/>
      <c r="K14" s="112"/>
      <c r="L14" s="112"/>
    </row>
    <row r="15" spans="1:12" s="13" customFormat="1" ht="23.1" customHeight="1">
      <c r="A15" s="13" t="s">
        <v>28</v>
      </c>
      <c r="B15" s="20">
        <f>'Snow Removal'!B7</f>
        <v>202877</v>
      </c>
      <c r="C15" s="17">
        <f>'Snow Removal'!D7</f>
        <v>210500</v>
      </c>
      <c r="D15" s="57">
        <f t="shared" si="1"/>
        <v>7623</v>
      </c>
      <c r="E15" s="258"/>
      <c r="F15"/>
      <c r="G15" s="19"/>
      <c r="H15" s="107"/>
      <c r="I15" s="7"/>
      <c r="J15" s="111"/>
      <c r="K15" s="112"/>
      <c r="L15" s="112"/>
    </row>
    <row r="16" spans="1:12" s="13" customFormat="1" ht="23.1" customHeight="1">
      <c r="A16" s="13" t="s">
        <v>29</v>
      </c>
      <c r="B16" s="17">
        <f>HRSS!B26</f>
        <v>51378</v>
      </c>
      <c r="C16" s="17">
        <f>HRSS!D26</f>
        <v>48343</v>
      </c>
      <c r="D16" s="57">
        <f t="shared" si="1"/>
        <v>-3035</v>
      </c>
      <c r="E16" s="258"/>
      <c r="F16"/>
      <c r="G16" s="19"/>
      <c r="H16" s="107"/>
      <c r="I16" s="7"/>
      <c r="J16" s="111"/>
      <c r="K16" s="112"/>
      <c r="L16" s="112"/>
    </row>
    <row r="17" spans="1:12" s="13" customFormat="1" ht="23.1" customHeight="1">
      <c r="A17" s="13" t="s">
        <v>30</v>
      </c>
      <c r="B17" s="17">
        <f>'Cemetery District Trustees'!B14</f>
        <v>14100</v>
      </c>
      <c r="C17" s="17">
        <f>'Cemetery District Trustees'!D14</f>
        <v>15600</v>
      </c>
      <c r="D17" s="57">
        <f t="shared" si="1"/>
        <v>1500</v>
      </c>
      <c r="E17" s="258"/>
      <c r="F17"/>
      <c r="G17" s="19"/>
      <c r="H17" s="107"/>
      <c r="I17" s="7"/>
      <c r="J17" s="111"/>
      <c r="K17" s="112"/>
      <c r="L17" s="112"/>
    </row>
    <row r="18" spans="1:12" s="13" customFormat="1" ht="23.1" customHeight="1" thickBot="1">
      <c r="A18" s="13" t="s">
        <v>31</v>
      </c>
      <c r="B18" s="21">
        <f>'Mac Mahan Island'!B6</f>
        <v>23961</v>
      </c>
      <c r="C18" s="21">
        <f>'Mac Mahan Island'!D6</f>
        <v>24643.56</v>
      </c>
      <c r="D18" s="58">
        <f t="shared" si="1"/>
        <v>682.56000000000131</v>
      </c>
      <c r="E18" s="258"/>
      <c r="F18"/>
      <c r="G18" s="19"/>
      <c r="H18" s="107"/>
      <c r="I18" s="7"/>
      <c r="J18" s="111"/>
      <c r="K18" s="112"/>
      <c r="L18" s="112"/>
    </row>
    <row r="19" spans="1:12" s="13" customFormat="1" ht="23.1" customHeight="1" thickBot="1">
      <c r="A19" s="23" t="s">
        <v>34</v>
      </c>
      <c r="B19" s="17">
        <f>SUM(B5:B18)</f>
        <v>1537841</v>
      </c>
      <c r="C19" s="17">
        <f>SUM(C5:C18)</f>
        <v>1618764.7000000002</v>
      </c>
      <c r="D19" s="57">
        <f>SUM(D5:D18)</f>
        <v>80923.7</v>
      </c>
      <c r="E19" s="314">
        <f>PERCENTILE((C19-B19)/B19,1)</f>
        <v>5.2621629934434172E-2</v>
      </c>
      <c r="F19" s="25"/>
      <c r="G19" s="19"/>
      <c r="H19" s="107"/>
      <c r="I19" s="7"/>
      <c r="J19" s="113"/>
      <c r="K19" s="112"/>
      <c r="L19" s="112"/>
    </row>
    <row r="20" spans="1:12" s="13" customFormat="1" ht="23.1" customHeight="1">
      <c r="B20" s="16"/>
      <c r="C20" s="16"/>
      <c r="D20" s="57"/>
      <c r="E20" s="59"/>
      <c r="F20" s="25"/>
      <c r="G20" s="19"/>
      <c r="H20" s="107"/>
      <c r="I20" s="7"/>
      <c r="J20" s="111"/>
      <c r="K20" s="112"/>
      <c r="L20" s="112"/>
    </row>
    <row r="21" spans="1:12" s="13" customFormat="1" ht="23.1" customHeight="1">
      <c r="A21" s="13" t="s">
        <v>51</v>
      </c>
      <c r="B21" s="25">
        <v>-14889</v>
      </c>
      <c r="C21" s="25">
        <f>+'Total Town Budget'!D23</f>
        <v>-26679</v>
      </c>
      <c r="D21" s="57">
        <f>SUM(B21-C21)</f>
        <v>11790</v>
      </c>
      <c r="E21" s="59"/>
      <c r="F21" s="25"/>
      <c r="G21" s="19"/>
      <c r="H21" s="107"/>
      <c r="I21" s="7"/>
      <c r="J21" s="111"/>
      <c r="K21" s="112"/>
      <c r="L21" s="112"/>
    </row>
    <row r="22" spans="1:12" s="13" customFormat="1" ht="23.1" customHeight="1">
      <c r="A22" s="13" t="s">
        <v>52</v>
      </c>
      <c r="B22" s="28">
        <v>-17208</v>
      </c>
      <c r="C22" s="25">
        <f>+'Total Town Budget'!D24</f>
        <v>-18429</v>
      </c>
      <c r="D22" s="57">
        <f>SUM(B22-C22)</f>
        <v>1221</v>
      </c>
      <c r="E22" s="59"/>
      <c r="F22" s="25"/>
      <c r="G22" s="19"/>
      <c r="H22" s="107"/>
      <c r="I22" s="7"/>
      <c r="J22" s="111"/>
      <c r="K22" s="112"/>
      <c r="L22" s="112"/>
    </row>
    <row r="23" spans="1:12" s="13" customFormat="1" ht="23.1" customHeight="1">
      <c r="A23" s="13" t="s">
        <v>53</v>
      </c>
      <c r="B23" s="25">
        <v>-325000</v>
      </c>
      <c r="C23" s="25">
        <f>+'Total Town Budget'!D25</f>
        <v>-300000</v>
      </c>
      <c r="D23" s="57">
        <f>SUM(B23-C23)</f>
        <v>-25000</v>
      </c>
      <c r="E23" s="59"/>
      <c r="F23" s="25"/>
      <c r="G23" s="19"/>
      <c r="H23" s="107"/>
      <c r="I23" s="7"/>
      <c r="J23" s="111"/>
      <c r="K23" s="112"/>
      <c r="L23" s="112"/>
    </row>
    <row r="24" spans="1:12" s="13" customFormat="1" ht="23.1" customHeight="1" thickBot="1">
      <c r="A24" s="13" t="s">
        <v>54</v>
      </c>
      <c r="B24" s="35">
        <f>+'Revenue Sources'!B43*-1</f>
        <v>-667456</v>
      </c>
      <c r="C24" s="35">
        <f>'Revenue Sources'!D43*-1</f>
        <v>-672595.42</v>
      </c>
      <c r="D24" s="58">
        <f>SUM(B24-C24)</f>
        <v>5139.4200000000419</v>
      </c>
      <c r="E24" s="59"/>
      <c r="F24" s="25"/>
      <c r="G24" s="19"/>
      <c r="H24" s="107"/>
      <c r="I24" s="7"/>
      <c r="J24" s="111"/>
      <c r="K24" s="112"/>
      <c r="L24" s="112"/>
    </row>
    <row r="25" spans="1:12" s="13" customFormat="1" ht="23.1" customHeight="1" thickBot="1">
      <c r="A25" s="23" t="s">
        <v>40</v>
      </c>
      <c r="B25" s="25">
        <f>SUM(B19:B24)</f>
        <v>513288</v>
      </c>
      <c r="C25" s="25">
        <f>SUM(C19:C24)</f>
        <v>601061.28000000014</v>
      </c>
      <c r="D25" s="57">
        <f>C25-B25</f>
        <v>87773.280000000144</v>
      </c>
      <c r="E25" s="315">
        <f>SUM(C25-B25)/B25</f>
        <v>0.17100201056716724</v>
      </c>
      <c r="F25" s="25"/>
      <c r="G25" s="19"/>
      <c r="H25" s="107"/>
      <c r="I25" s="7"/>
      <c r="K25" s="112"/>
      <c r="L25" s="112"/>
    </row>
    <row r="26" spans="1:12" s="13" customFormat="1" ht="23.1" customHeight="1">
      <c r="B26" s="25"/>
      <c r="D26" s="29"/>
      <c r="E26" s="25"/>
      <c r="F26" s="25"/>
      <c r="G26" s="19"/>
      <c r="H26" s="107"/>
      <c r="I26" s="7"/>
      <c r="K26" s="80"/>
      <c r="L26" s="80"/>
    </row>
    <row r="27" spans="1:12" s="8" customFormat="1" ht="24.95" customHeight="1">
      <c r="A27" s="65"/>
      <c r="B27" s="290"/>
      <c r="C27" s="119"/>
      <c r="D27" s="120"/>
      <c r="E27" s="121"/>
      <c r="F27" s="122"/>
      <c r="G27" s="19"/>
      <c r="H27" s="107"/>
      <c r="I27" s="7"/>
      <c r="K27" s="109"/>
      <c r="L27" s="109"/>
    </row>
    <row r="28" spans="1:12" s="8" customFormat="1" ht="24.95" customHeight="1">
      <c r="A28" s="65"/>
      <c r="B28"/>
      <c r="C28" s="28"/>
      <c r="D28" s="120"/>
      <c r="E28" s="121"/>
      <c r="F28" s="122"/>
      <c r="G28" s="19"/>
      <c r="H28" s="107"/>
      <c r="I28" s="7"/>
      <c r="K28" s="109"/>
      <c r="L28" s="109"/>
    </row>
    <row r="29" spans="1:12" ht="24.95" customHeight="1">
      <c r="A29" s="51"/>
      <c r="B29" s="51"/>
      <c r="C29" s="53"/>
      <c r="D29" s="123"/>
      <c r="E29" s="51"/>
      <c r="F29" s="19"/>
      <c r="G29" s="7"/>
    </row>
    <row r="30" spans="1:12">
      <c r="A30" s="53"/>
      <c r="B30" s="53"/>
      <c r="C30" s="53"/>
      <c r="D30" s="123"/>
      <c r="E30" s="53"/>
      <c r="F30" s="7"/>
      <c r="G30" s="7"/>
    </row>
    <row r="31" spans="1:12">
      <c r="A31" s="53"/>
      <c r="B31" s="53"/>
      <c r="C31" s="53"/>
      <c r="D31" s="123"/>
      <c r="E31" s="53"/>
      <c r="F31" s="7"/>
      <c r="G31" s="7"/>
    </row>
    <row r="32" spans="1:12">
      <c r="A32" s="53"/>
      <c r="B32" s="53"/>
      <c r="C32" s="53"/>
      <c r="D32" s="123"/>
      <c r="E32" s="53"/>
      <c r="F32" s="7"/>
      <c r="G32" s="7"/>
    </row>
    <row r="33" spans="1:7">
      <c r="A33" s="53"/>
      <c r="B33" s="53"/>
      <c r="C33" s="53"/>
      <c r="D33" s="123"/>
      <c r="E33" s="53"/>
      <c r="F33" s="7"/>
      <c r="G33" s="7"/>
    </row>
    <row r="34" spans="1:7">
      <c r="A34" s="53"/>
      <c r="B34" s="53"/>
      <c r="C34" s="53"/>
      <c r="D34" s="123"/>
      <c r="E34" s="53"/>
      <c r="F34" s="7"/>
      <c r="G34" s="7"/>
    </row>
    <row r="35" spans="1:7">
      <c r="A35" s="53"/>
      <c r="B35" s="53"/>
      <c r="C35" s="53"/>
      <c r="D35" s="123"/>
      <c r="E35" s="53"/>
      <c r="F35" s="7"/>
      <c r="G35" s="7"/>
    </row>
    <row r="36" spans="1:7">
      <c r="F36" s="7"/>
      <c r="G36" s="7"/>
    </row>
    <row r="37" spans="1:7">
      <c r="F37" s="7"/>
      <c r="G37" s="7"/>
    </row>
    <row r="38" spans="1:7">
      <c r="F38" s="7"/>
      <c r="G38" s="7"/>
    </row>
    <row r="39" spans="1:7">
      <c r="F39" s="7"/>
      <c r="G39" s="7"/>
    </row>
    <row r="40" spans="1:7">
      <c r="F40" s="7"/>
      <c r="G40" s="7"/>
    </row>
    <row r="41" spans="1:7">
      <c r="F41" s="7"/>
      <c r="G41" s="7"/>
    </row>
    <row r="42" spans="1:7">
      <c r="F42" s="7"/>
      <c r="G42" s="7"/>
    </row>
    <row r="43" spans="1:7">
      <c r="F43" s="7"/>
      <c r="G43" s="7"/>
    </row>
    <row r="44" spans="1:7">
      <c r="F44" s="7"/>
      <c r="G44" s="7"/>
    </row>
    <row r="45" spans="1:7">
      <c r="F45" s="7"/>
      <c r="G45" s="7"/>
    </row>
    <row r="46" spans="1:7">
      <c r="F46" s="7"/>
      <c r="G46" s="7"/>
    </row>
    <row r="47" spans="1:7">
      <c r="F47" s="7"/>
      <c r="G47" s="7"/>
    </row>
    <row r="48" spans="1:7">
      <c r="F48" s="7"/>
      <c r="G48" s="7"/>
    </row>
    <row r="49" spans="6:7">
      <c r="F49" s="7"/>
      <c r="G49" s="7"/>
    </row>
    <row r="50" spans="6:7">
      <c r="F50" s="7"/>
      <c r="G50" s="7"/>
    </row>
    <row r="51" spans="6:7">
      <c r="F51" s="7"/>
      <c r="G51" s="7"/>
    </row>
    <row r="52" spans="6:7">
      <c r="F52" s="7"/>
      <c r="G52" s="7"/>
    </row>
    <row r="53" spans="6:7">
      <c r="F53" s="7"/>
      <c r="G53" s="7"/>
    </row>
    <row r="54" spans="6:7">
      <c r="F54" s="7"/>
      <c r="G54" s="7"/>
    </row>
    <row r="55" spans="6:7">
      <c r="F55" s="7"/>
      <c r="G55" s="7"/>
    </row>
    <row r="56" spans="6:7">
      <c r="F56" s="7"/>
      <c r="G56" s="7"/>
    </row>
    <row r="57" spans="6:7">
      <c r="F57" s="7"/>
      <c r="G57" s="7"/>
    </row>
    <row r="58" spans="6:7">
      <c r="F58" s="7"/>
      <c r="G58" s="7"/>
    </row>
    <row r="59" spans="6:7">
      <c r="F59" s="7"/>
      <c r="G59" s="7"/>
    </row>
    <row r="60" spans="6:7">
      <c r="F60" s="7"/>
      <c r="G60" s="7"/>
    </row>
    <row r="61" spans="6:7">
      <c r="F61" s="7"/>
      <c r="G61" s="7"/>
    </row>
    <row r="62" spans="6:7">
      <c r="F62" s="7"/>
      <c r="G62" s="7"/>
    </row>
    <row r="63" spans="6:7">
      <c r="F63" s="7"/>
      <c r="G63" s="7"/>
    </row>
    <row r="64" spans="6:7">
      <c r="F64" s="7"/>
      <c r="G64" s="7"/>
    </row>
    <row r="65" spans="6:7">
      <c r="F65" s="7"/>
      <c r="G65" s="7"/>
    </row>
    <row r="66" spans="6:7">
      <c r="F66" s="7"/>
      <c r="G66" s="7"/>
    </row>
    <row r="67" spans="6:7">
      <c r="F67" s="7"/>
      <c r="G67" s="7"/>
    </row>
    <row r="68" spans="6:7">
      <c r="F68" s="7"/>
      <c r="G68" s="7"/>
    </row>
    <row r="69" spans="6:7">
      <c r="F69" s="7"/>
      <c r="G69" s="7"/>
    </row>
    <row r="70" spans="6:7">
      <c r="F70" s="7"/>
      <c r="G70" s="7"/>
    </row>
    <row r="71" spans="6:7">
      <c r="F71" s="7"/>
      <c r="G71" s="7"/>
    </row>
    <row r="72" spans="6:7">
      <c r="F72" s="7"/>
      <c r="G72" s="7"/>
    </row>
    <row r="73" spans="6:7">
      <c r="F73" s="7"/>
      <c r="G73" s="7"/>
    </row>
    <row r="74" spans="6:7">
      <c r="F74" s="7"/>
      <c r="G74" s="7"/>
    </row>
    <row r="75" spans="6:7">
      <c r="F75" s="7"/>
      <c r="G75" s="7"/>
    </row>
    <row r="76" spans="6:7">
      <c r="F76" s="7"/>
      <c r="G76" s="7"/>
    </row>
    <row r="77" spans="6:7">
      <c r="F77" s="7"/>
      <c r="G77" s="7"/>
    </row>
    <row r="78" spans="6:7">
      <c r="F78" s="7"/>
      <c r="G78" s="7"/>
    </row>
    <row r="79" spans="6:7">
      <c r="F79" s="7"/>
      <c r="G79" s="7"/>
    </row>
    <row r="80" spans="6:7">
      <c r="F80" s="7"/>
      <c r="G80" s="7"/>
    </row>
    <row r="81" spans="6:7">
      <c r="F81" s="7"/>
      <c r="G81" s="7"/>
    </row>
    <row r="82" spans="6:7">
      <c r="F82" s="7"/>
      <c r="G82" s="7"/>
    </row>
    <row r="83" spans="6:7">
      <c r="F83" s="7"/>
      <c r="G83" s="7"/>
    </row>
    <row r="84" spans="6:7">
      <c r="F84" s="7"/>
      <c r="G84" s="7"/>
    </row>
    <row r="85" spans="6:7">
      <c r="F85" s="7"/>
      <c r="G85" s="7"/>
    </row>
    <row r="86" spans="6:7">
      <c r="F86" s="7"/>
      <c r="G86" s="7"/>
    </row>
    <row r="87" spans="6:7">
      <c r="F87" s="7"/>
      <c r="G87" s="7"/>
    </row>
    <row r="88" spans="6:7">
      <c r="F88" s="7"/>
      <c r="G88" s="7"/>
    </row>
    <row r="89" spans="6:7">
      <c r="F89" s="7"/>
      <c r="G89" s="7"/>
    </row>
    <row r="90" spans="6:7">
      <c r="F90" s="7"/>
      <c r="G90" s="7"/>
    </row>
    <row r="91" spans="6:7">
      <c r="F91" s="7"/>
      <c r="G91" s="7"/>
    </row>
    <row r="92" spans="6:7">
      <c r="F92" s="7"/>
      <c r="G92" s="7"/>
    </row>
    <row r="93" spans="6:7">
      <c r="F93" s="7"/>
      <c r="G93" s="7"/>
    </row>
    <row r="94" spans="6:7">
      <c r="F94" s="7"/>
      <c r="G94" s="7"/>
    </row>
    <row r="95" spans="6:7">
      <c r="F95" s="7"/>
      <c r="G95" s="7"/>
    </row>
    <row r="96" spans="6:7">
      <c r="G96" s="7"/>
    </row>
    <row r="97" spans="7:7">
      <c r="G97" s="7"/>
    </row>
    <row r="98" spans="7:7">
      <c r="G98" s="7"/>
    </row>
    <row r="99" spans="7:7">
      <c r="G99" s="7"/>
    </row>
    <row r="100" spans="7:7">
      <c r="G100" s="7"/>
    </row>
    <row r="101" spans="7:7">
      <c r="G101" s="7"/>
    </row>
    <row r="102" spans="7:7">
      <c r="G102" s="7"/>
    </row>
    <row r="103" spans="7:7">
      <c r="G103" s="7"/>
    </row>
    <row r="104" spans="7:7">
      <c r="G104" s="7"/>
    </row>
    <row r="105" spans="7:7">
      <c r="G105" s="7"/>
    </row>
    <row r="106" spans="7:7">
      <c r="G106" s="7"/>
    </row>
    <row r="107" spans="7:7">
      <c r="G107" s="7"/>
    </row>
    <row r="108" spans="7:7">
      <c r="G108" s="7"/>
    </row>
    <row r="109" spans="7:7">
      <c r="G109" s="7"/>
    </row>
    <row r="110" spans="7:7">
      <c r="G110" s="7"/>
    </row>
    <row r="111" spans="7:7">
      <c r="G111" s="7"/>
    </row>
    <row r="112" spans="7:7">
      <c r="G112" s="7"/>
    </row>
    <row r="113" spans="7:7">
      <c r="G113" s="7"/>
    </row>
    <row r="114" spans="7:7">
      <c r="G114" s="7"/>
    </row>
    <row r="115" spans="7:7">
      <c r="G115" s="7"/>
    </row>
    <row r="116" spans="7:7">
      <c r="G116" s="7"/>
    </row>
    <row r="117" spans="7:7">
      <c r="G117" s="7"/>
    </row>
    <row r="118" spans="7:7">
      <c r="G118" s="7"/>
    </row>
    <row r="119" spans="7:7">
      <c r="G119" s="7"/>
    </row>
    <row r="120" spans="7:7">
      <c r="G120" s="7"/>
    </row>
    <row r="121" spans="7:7">
      <c r="G121" s="7"/>
    </row>
    <row r="122" spans="7:7">
      <c r="G122" s="7"/>
    </row>
    <row r="123" spans="7:7">
      <c r="G123" s="7"/>
    </row>
    <row r="124" spans="7:7">
      <c r="G124" s="7"/>
    </row>
    <row r="125" spans="7:7">
      <c r="G125" s="7"/>
    </row>
    <row r="126" spans="7:7">
      <c r="G126" s="7"/>
    </row>
    <row r="127" spans="7:7">
      <c r="G127" s="7"/>
    </row>
    <row r="128" spans="7:7">
      <c r="G128" s="7"/>
    </row>
    <row r="129" spans="7:7">
      <c r="G129" s="7"/>
    </row>
    <row r="130" spans="7:7">
      <c r="G130" s="7"/>
    </row>
    <row r="131" spans="7:7">
      <c r="G131" s="7"/>
    </row>
    <row r="132" spans="7:7">
      <c r="G132" s="7"/>
    </row>
    <row r="133" spans="7:7">
      <c r="G133" s="7"/>
    </row>
    <row r="134" spans="7:7">
      <c r="G134" s="7"/>
    </row>
    <row r="135" spans="7:7">
      <c r="G135" s="7"/>
    </row>
    <row r="136" spans="7:7">
      <c r="G136" s="7"/>
    </row>
    <row r="137" spans="7:7">
      <c r="G137" s="7"/>
    </row>
    <row r="138" spans="7:7">
      <c r="G138" s="7"/>
    </row>
    <row r="139" spans="7:7">
      <c r="G139" s="7"/>
    </row>
    <row r="140" spans="7:7">
      <c r="G140" s="7"/>
    </row>
    <row r="141" spans="7:7">
      <c r="G141" s="7"/>
    </row>
    <row r="142" spans="7:7">
      <c r="G142" s="7"/>
    </row>
    <row r="143" spans="7:7">
      <c r="G143" s="7"/>
    </row>
    <row r="144" spans="7:7">
      <c r="G144" s="7"/>
    </row>
    <row r="145" spans="7:7">
      <c r="G145" s="7"/>
    </row>
    <row r="146" spans="7:7">
      <c r="G146" s="7"/>
    </row>
    <row r="147" spans="7:7">
      <c r="G147" s="7"/>
    </row>
    <row r="148" spans="7:7">
      <c r="G148" s="7"/>
    </row>
    <row r="149" spans="7:7">
      <c r="G149" s="7"/>
    </row>
    <row r="150" spans="7:7">
      <c r="G150" s="7"/>
    </row>
    <row r="151" spans="7:7">
      <c r="G151" s="7"/>
    </row>
    <row r="152" spans="7:7">
      <c r="G152" s="7"/>
    </row>
    <row r="153" spans="7:7">
      <c r="G153" s="7"/>
    </row>
    <row r="154" spans="7:7">
      <c r="G154" s="7"/>
    </row>
    <row r="155" spans="7:7">
      <c r="G155" s="7"/>
    </row>
    <row r="156" spans="7:7">
      <c r="G156" s="7"/>
    </row>
    <row r="157" spans="7:7">
      <c r="G157" s="7"/>
    </row>
    <row r="158" spans="7:7">
      <c r="G158" s="7"/>
    </row>
    <row r="159" spans="7:7">
      <c r="G159" s="7"/>
    </row>
    <row r="160" spans="7:7">
      <c r="G160" s="7"/>
    </row>
    <row r="161" spans="7:7">
      <c r="G161" s="7"/>
    </row>
    <row r="162" spans="7:7">
      <c r="G162" s="7"/>
    </row>
    <row r="163" spans="7:7">
      <c r="G163" s="7"/>
    </row>
    <row r="164" spans="7:7">
      <c r="G164" s="7"/>
    </row>
    <row r="165" spans="7:7">
      <c r="G165" s="7"/>
    </row>
    <row r="166" spans="7:7">
      <c r="G166" s="7"/>
    </row>
    <row r="167" spans="7:7">
      <c r="G167" s="7"/>
    </row>
    <row r="168" spans="7:7">
      <c r="G168" s="7"/>
    </row>
    <row r="169" spans="7:7">
      <c r="G169" s="7"/>
    </row>
    <row r="170" spans="7:7">
      <c r="G170" s="7"/>
    </row>
    <row r="171" spans="7:7">
      <c r="G171" s="7"/>
    </row>
    <row r="172" spans="7:7">
      <c r="G172" s="7"/>
    </row>
    <row r="173" spans="7:7">
      <c r="G173" s="7"/>
    </row>
    <row r="174" spans="7:7">
      <c r="G174" s="7"/>
    </row>
    <row r="175" spans="7:7">
      <c r="G175" s="7"/>
    </row>
    <row r="176" spans="7:7">
      <c r="G176" s="7"/>
    </row>
    <row r="177" spans="7:7">
      <c r="G177" s="7"/>
    </row>
    <row r="178" spans="7:7">
      <c r="G178" s="7"/>
    </row>
    <row r="179" spans="7:7">
      <c r="G179" s="7"/>
    </row>
    <row r="180" spans="7:7">
      <c r="G180" s="7"/>
    </row>
    <row r="181" spans="7:7">
      <c r="G181" s="7"/>
    </row>
    <row r="182" spans="7:7">
      <c r="G182" s="7"/>
    </row>
    <row r="183" spans="7:7">
      <c r="G183" s="7"/>
    </row>
    <row r="184" spans="7:7">
      <c r="G184" s="7"/>
    </row>
    <row r="185" spans="7:7">
      <c r="G185" s="7"/>
    </row>
    <row r="186" spans="7:7">
      <c r="G186" s="7"/>
    </row>
    <row r="187" spans="7:7">
      <c r="G187" s="7"/>
    </row>
    <row r="188" spans="7:7">
      <c r="G188" s="7"/>
    </row>
    <row r="189" spans="7:7">
      <c r="G189" s="7"/>
    </row>
    <row r="190" spans="7:7">
      <c r="G190" s="7"/>
    </row>
    <row r="191" spans="7:7">
      <c r="G191" s="7"/>
    </row>
    <row r="192" spans="7:7">
      <c r="G192" s="7"/>
    </row>
    <row r="193" spans="7:7">
      <c r="G193" s="7"/>
    </row>
    <row r="194" spans="7:7">
      <c r="G194" s="7"/>
    </row>
    <row r="195" spans="7:7">
      <c r="G195" s="7"/>
    </row>
    <row r="196" spans="7:7">
      <c r="G196" s="7"/>
    </row>
    <row r="197" spans="7:7">
      <c r="G197" s="7"/>
    </row>
    <row r="198" spans="7:7">
      <c r="G198" s="7"/>
    </row>
    <row r="199" spans="7:7">
      <c r="G199" s="7"/>
    </row>
    <row r="200" spans="7:7">
      <c r="G200" s="7"/>
    </row>
    <row r="201" spans="7:7">
      <c r="G201" s="7"/>
    </row>
    <row r="202" spans="7:7">
      <c r="G202" s="7"/>
    </row>
    <row r="203" spans="7:7">
      <c r="G203" s="7"/>
    </row>
    <row r="204" spans="7:7">
      <c r="G204" s="7"/>
    </row>
    <row r="205" spans="7:7">
      <c r="G205" s="7"/>
    </row>
    <row r="206" spans="7:7">
      <c r="G206" s="7"/>
    </row>
    <row r="207" spans="7:7">
      <c r="G207" s="7"/>
    </row>
    <row r="208" spans="7:7">
      <c r="G208" s="7"/>
    </row>
    <row r="209" spans="7:7">
      <c r="G209" s="7"/>
    </row>
    <row r="210" spans="7:7">
      <c r="G210" s="7"/>
    </row>
    <row r="211" spans="7:7">
      <c r="G211" s="7"/>
    </row>
    <row r="212" spans="7:7">
      <c r="G212" s="7"/>
    </row>
    <row r="213" spans="7:7">
      <c r="G213" s="7"/>
    </row>
    <row r="214" spans="7:7">
      <c r="G214" s="7"/>
    </row>
    <row r="215" spans="7:7">
      <c r="G215" s="7"/>
    </row>
    <row r="216" spans="7:7">
      <c r="G216" s="7"/>
    </row>
    <row r="217" spans="7:7">
      <c r="G217" s="7"/>
    </row>
    <row r="218" spans="7:7">
      <c r="G218" s="7"/>
    </row>
    <row r="219" spans="7:7">
      <c r="G219" s="7"/>
    </row>
    <row r="220" spans="7:7">
      <c r="G220" s="7"/>
    </row>
    <row r="221" spans="7:7">
      <c r="G221" s="7"/>
    </row>
    <row r="222" spans="7:7">
      <c r="G222" s="7"/>
    </row>
    <row r="223" spans="7:7">
      <c r="G223" s="7"/>
    </row>
    <row r="224" spans="7:7">
      <c r="G224" s="7"/>
    </row>
    <row r="225" spans="7:7">
      <c r="G225" s="7"/>
    </row>
    <row r="226" spans="7:7">
      <c r="G226" s="7"/>
    </row>
    <row r="227" spans="7:7">
      <c r="G227" s="7"/>
    </row>
    <row r="228" spans="7:7">
      <c r="G228" s="7"/>
    </row>
    <row r="229" spans="7:7">
      <c r="G229" s="7"/>
    </row>
    <row r="230" spans="7:7">
      <c r="G230" s="7"/>
    </row>
    <row r="231" spans="7:7">
      <c r="G231" s="7"/>
    </row>
    <row r="232" spans="7:7">
      <c r="G232" s="7"/>
    </row>
    <row r="233" spans="7:7">
      <c r="G233" s="7"/>
    </row>
    <row r="234" spans="7:7">
      <c r="G234" s="7"/>
    </row>
    <row r="235" spans="7:7">
      <c r="G235" s="7"/>
    </row>
    <row r="236" spans="7:7">
      <c r="G236" s="7"/>
    </row>
    <row r="237" spans="7:7">
      <c r="G237" s="7"/>
    </row>
    <row r="238" spans="7:7">
      <c r="G238" s="7"/>
    </row>
    <row r="239" spans="7:7">
      <c r="G239" s="7"/>
    </row>
    <row r="240" spans="7:7">
      <c r="G240" s="7"/>
    </row>
    <row r="241" spans="7:7">
      <c r="G241" s="7"/>
    </row>
    <row r="242" spans="7:7">
      <c r="G242" s="7"/>
    </row>
    <row r="243" spans="7:7">
      <c r="G243" s="7"/>
    </row>
    <row r="244" spans="7:7">
      <c r="G244" s="7"/>
    </row>
    <row r="245" spans="7:7">
      <c r="G245" s="7"/>
    </row>
    <row r="246" spans="7:7">
      <c r="G246" s="7"/>
    </row>
    <row r="247" spans="7:7">
      <c r="G247" s="7"/>
    </row>
    <row r="248" spans="7:7">
      <c r="G248" s="7"/>
    </row>
    <row r="249" spans="7:7">
      <c r="G249" s="7"/>
    </row>
    <row r="250" spans="7:7">
      <c r="G250" s="7"/>
    </row>
    <row r="251" spans="7:7">
      <c r="G251" s="7"/>
    </row>
    <row r="252" spans="7:7">
      <c r="G252" s="7"/>
    </row>
    <row r="253" spans="7:7">
      <c r="G253" s="7"/>
    </row>
    <row r="254" spans="7:7">
      <c r="G254" s="7"/>
    </row>
    <row r="255" spans="7:7">
      <c r="G255" s="7"/>
    </row>
    <row r="256" spans="7:7">
      <c r="G256" s="7"/>
    </row>
    <row r="257" spans="7:7">
      <c r="G257" s="7"/>
    </row>
    <row r="258" spans="7:7">
      <c r="G258" s="7"/>
    </row>
    <row r="259" spans="7:7">
      <c r="G259" s="7"/>
    </row>
    <row r="260" spans="7:7">
      <c r="G260" s="7"/>
    </row>
    <row r="261" spans="7:7">
      <c r="G261" s="7"/>
    </row>
    <row r="262" spans="7:7">
      <c r="G262" s="7"/>
    </row>
    <row r="263" spans="7:7">
      <c r="G263" s="7"/>
    </row>
    <row r="264" spans="7:7">
      <c r="G264" s="7"/>
    </row>
    <row r="265" spans="7:7">
      <c r="G265" s="7"/>
    </row>
    <row r="266" spans="7:7">
      <c r="G266" s="7"/>
    </row>
    <row r="267" spans="7:7">
      <c r="G267" s="7"/>
    </row>
    <row r="268" spans="7:7">
      <c r="G268" s="7"/>
    </row>
    <row r="269" spans="7:7">
      <c r="G269" s="7"/>
    </row>
    <row r="270" spans="7:7">
      <c r="G270" s="7"/>
    </row>
    <row r="271" spans="7:7">
      <c r="G271" s="7"/>
    </row>
    <row r="272" spans="7:7">
      <c r="G272" s="7"/>
    </row>
    <row r="273" spans="7:7">
      <c r="G273" s="7"/>
    </row>
    <row r="274" spans="7:7">
      <c r="G274" s="7"/>
    </row>
    <row r="275" spans="7:7">
      <c r="G275" s="7"/>
    </row>
    <row r="276" spans="7:7">
      <c r="G276" s="7"/>
    </row>
    <row r="277" spans="7:7">
      <c r="G277" s="7"/>
    </row>
    <row r="278" spans="7:7">
      <c r="G278" s="7"/>
    </row>
    <row r="279" spans="7:7">
      <c r="G279" s="7"/>
    </row>
    <row r="280" spans="7:7">
      <c r="G280" s="7"/>
    </row>
    <row r="281" spans="7:7">
      <c r="G281" s="7"/>
    </row>
    <row r="282" spans="7:7">
      <c r="G282" s="7"/>
    </row>
    <row r="283" spans="7:7">
      <c r="G283" s="7"/>
    </row>
    <row r="284" spans="7:7">
      <c r="G284" s="7"/>
    </row>
    <row r="285" spans="7:7">
      <c r="G285" s="7"/>
    </row>
    <row r="286" spans="7:7">
      <c r="G286" s="7"/>
    </row>
    <row r="287" spans="7:7">
      <c r="G287" s="7"/>
    </row>
    <row r="288" spans="7:7">
      <c r="G288" s="7"/>
    </row>
    <row r="289" spans="7:7">
      <c r="G289" s="7"/>
    </row>
    <row r="290" spans="7:7">
      <c r="G290" s="7"/>
    </row>
    <row r="291" spans="7:7">
      <c r="G291" s="7"/>
    </row>
    <row r="292" spans="7:7">
      <c r="G292" s="7"/>
    </row>
    <row r="293" spans="7:7">
      <c r="G293" s="7"/>
    </row>
    <row r="294" spans="7:7">
      <c r="G294" s="7"/>
    </row>
    <row r="295" spans="7:7">
      <c r="G295" s="7"/>
    </row>
    <row r="296" spans="7:7">
      <c r="G296" s="7"/>
    </row>
    <row r="297" spans="7:7">
      <c r="G297" s="7"/>
    </row>
    <row r="298" spans="7:7">
      <c r="G298" s="7"/>
    </row>
    <row r="299" spans="7:7">
      <c r="G299" s="7"/>
    </row>
    <row r="300" spans="7:7">
      <c r="G300" s="7"/>
    </row>
    <row r="301" spans="7:7">
      <c r="G301" s="7"/>
    </row>
    <row r="302" spans="7:7">
      <c r="G302" s="7"/>
    </row>
    <row r="303" spans="7:7">
      <c r="G303" s="7"/>
    </row>
    <row r="304" spans="7:7">
      <c r="G304" s="7"/>
    </row>
    <row r="305" spans="7:7">
      <c r="G305" s="7"/>
    </row>
    <row r="306" spans="7:7">
      <c r="G306" s="7"/>
    </row>
    <row r="307" spans="7:7">
      <c r="G307" s="7"/>
    </row>
    <row r="308" spans="7:7">
      <c r="G308" s="7"/>
    </row>
    <row r="309" spans="7:7">
      <c r="G309" s="7"/>
    </row>
    <row r="310" spans="7:7">
      <c r="G310" s="7"/>
    </row>
    <row r="311" spans="7:7">
      <c r="G311" s="7"/>
    </row>
    <row r="312" spans="7:7">
      <c r="G312" s="7"/>
    </row>
    <row r="313" spans="7:7">
      <c r="G313" s="7"/>
    </row>
    <row r="314" spans="7:7">
      <c r="G314" s="7"/>
    </row>
    <row r="315" spans="7:7">
      <c r="G315" s="7"/>
    </row>
    <row r="316" spans="7:7">
      <c r="G316" s="7"/>
    </row>
    <row r="317" spans="7:7">
      <c r="G317" s="7"/>
    </row>
    <row r="318" spans="7:7">
      <c r="G318" s="7"/>
    </row>
    <row r="319" spans="7:7">
      <c r="G319" s="7"/>
    </row>
    <row r="320" spans="7:7">
      <c r="G320" s="7"/>
    </row>
    <row r="321" spans="7:7">
      <c r="G321" s="7"/>
    </row>
    <row r="322" spans="7:7">
      <c r="G322" s="7"/>
    </row>
    <row r="323" spans="7:7">
      <c r="G323" s="7"/>
    </row>
    <row r="324" spans="7:7">
      <c r="G324" s="7"/>
    </row>
    <row r="325" spans="7:7">
      <c r="G325" s="7"/>
    </row>
    <row r="326" spans="7:7">
      <c r="G326" s="7"/>
    </row>
    <row r="327" spans="7:7">
      <c r="G327" s="7"/>
    </row>
    <row r="328" spans="7:7">
      <c r="G328" s="7"/>
    </row>
    <row r="329" spans="7:7">
      <c r="G329" s="7"/>
    </row>
    <row r="330" spans="7:7">
      <c r="G330" s="7"/>
    </row>
    <row r="331" spans="7:7">
      <c r="G331" s="7"/>
    </row>
    <row r="332" spans="7:7">
      <c r="G332" s="7"/>
    </row>
    <row r="333" spans="7:7">
      <c r="G333" s="7"/>
    </row>
    <row r="334" spans="7:7">
      <c r="G334" s="7"/>
    </row>
    <row r="335" spans="7:7">
      <c r="G335" s="7"/>
    </row>
    <row r="336" spans="7:7">
      <c r="G336" s="7"/>
    </row>
    <row r="337" spans="7:7">
      <c r="G337" s="7"/>
    </row>
    <row r="338" spans="7:7">
      <c r="G338" s="7"/>
    </row>
    <row r="339" spans="7:7">
      <c r="G339" s="7"/>
    </row>
    <row r="340" spans="7:7">
      <c r="G340" s="7"/>
    </row>
    <row r="341" spans="7:7">
      <c r="G341" s="7"/>
    </row>
    <row r="342" spans="7:7">
      <c r="G342" s="7"/>
    </row>
    <row r="343" spans="7:7">
      <c r="G343" s="7"/>
    </row>
    <row r="344" spans="7:7">
      <c r="G344" s="7"/>
    </row>
    <row r="345" spans="7:7">
      <c r="G345" s="7"/>
    </row>
    <row r="346" spans="7:7">
      <c r="G346" s="7"/>
    </row>
    <row r="347" spans="7:7">
      <c r="G347" s="7"/>
    </row>
    <row r="348" spans="7:7">
      <c r="G348" s="7"/>
    </row>
    <row r="349" spans="7:7">
      <c r="G349" s="7"/>
    </row>
    <row r="350" spans="7:7">
      <c r="G350" s="7"/>
    </row>
    <row r="351" spans="7:7">
      <c r="G351" s="7"/>
    </row>
    <row r="352" spans="7:7">
      <c r="G352" s="7"/>
    </row>
    <row r="353" spans="7:7">
      <c r="G353" s="7"/>
    </row>
    <row r="354" spans="7:7">
      <c r="G354" s="7"/>
    </row>
    <row r="355" spans="7:7">
      <c r="G355" s="7"/>
    </row>
    <row r="356" spans="7:7">
      <c r="G356" s="7"/>
    </row>
    <row r="357" spans="7:7">
      <c r="G357" s="7"/>
    </row>
    <row r="358" spans="7:7">
      <c r="G358" s="7"/>
    </row>
    <row r="359" spans="7:7">
      <c r="G359" s="7"/>
    </row>
    <row r="360" spans="7:7">
      <c r="G360" s="7"/>
    </row>
    <row r="361" spans="7:7">
      <c r="G361" s="7"/>
    </row>
    <row r="362" spans="7:7">
      <c r="G362" s="7"/>
    </row>
    <row r="363" spans="7:7">
      <c r="G363" s="7"/>
    </row>
    <row r="364" spans="7:7">
      <c r="G364" s="7"/>
    </row>
    <row r="365" spans="7:7">
      <c r="G365" s="7"/>
    </row>
    <row r="366" spans="7:7">
      <c r="G366" s="7"/>
    </row>
    <row r="367" spans="7:7">
      <c r="G367" s="7"/>
    </row>
    <row r="368" spans="7:7">
      <c r="G368" s="7"/>
    </row>
    <row r="369" spans="7:7">
      <c r="G369" s="7"/>
    </row>
    <row r="370" spans="7:7">
      <c r="G370" s="7"/>
    </row>
    <row r="371" spans="7:7">
      <c r="G371" s="7"/>
    </row>
    <row r="372" spans="7:7">
      <c r="G372" s="7"/>
    </row>
    <row r="373" spans="7:7">
      <c r="G373" s="7"/>
    </row>
    <row r="374" spans="7:7">
      <c r="G374" s="7"/>
    </row>
    <row r="375" spans="7:7">
      <c r="G375" s="7"/>
    </row>
    <row r="376" spans="7:7">
      <c r="G376" s="7"/>
    </row>
    <row r="377" spans="7:7">
      <c r="G377" s="7"/>
    </row>
    <row r="378" spans="7:7">
      <c r="G378" s="7"/>
    </row>
    <row r="379" spans="7:7">
      <c r="G379" s="7"/>
    </row>
    <row r="380" spans="7:7">
      <c r="G380" s="7"/>
    </row>
    <row r="381" spans="7:7">
      <c r="G381" s="7"/>
    </row>
    <row r="382" spans="7:7">
      <c r="G382" s="7"/>
    </row>
    <row r="383" spans="7:7">
      <c r="G383" s="7"/>
    </row>
    <row r="384" spans="7:7">
      <c r="G384" s="7"/>
    </row>
    <row r="385" spans="7:7">
      <c r="G385" s="7"/>
    </row>
    <row r="386" spans="7:7">
      <c r="G386" s="7"/>
    </row>
    <row r="387" spans="7:7">
      <c r="G387" s="7"/>
    </row>
    <row r="388" spans="7:7">
      <c r="G388" s="7"/>
    </row>
    <row r="389" spans="7:7">
      <c r="G389" s="7"/>
    </row>
    <row r="390" spans="7:7">
      <c r="G390" s="7"/>
    </row>
    <row r="391" spans="7:7">
      <c r="G391" s="7"/>
    </row>
    <row r="392" spans="7:7">
      <c r="G392" s="7"/>
    </row>
    <row r="393" spans="7:7">
      <c r="G393" s="7"/>
    </row>
    <row r="394" spans="7:7">
      <c r="G394" s="7"/>
    </row>
    <row r="395" spans="7:7">
      <c r="G395" s="7"/>
    </row>
    <row r="396" spans="7:7">
      <c r="G396" s="7"/>
    </row>
    <row r="397" spans="7:7">
      <c r="G397" s="7"/>
    </row>
    <row r="398" spans="7:7">
      <c r="G398" s="7"/>
    </row>
    <row r="399" spans="7:7">
      <c r="G399" s="7"/>
    </row>
    <row r="400" spans="7:7">
      <c r="G400" s="7"/>
    </row>
    <row r="401" spans="7:7">
      <c r="G401" s="7"/>
    </row>
    <row r="402" spans="7:7">
      <c r="G402" s="7"/>
    </row>
    <row r="403" spans="7:7">
      <c r="G403" s="7"/>
    </row>
    <row r="404" spans="7:7">
      <c r="G404" s="7"/>
    </row>
    <row r="405" spans="7:7">
      <c r="G405" s="7"/>
    </row>
    <row r="406" spans="7:7">
      <c r="G406" s="7"/>
    </row>
    <row r="407" spans="7:7">
      <c r="G407" s="7"/>
    </row>
    <row r="408" spans="7:7">
      <c r="G408" s="7"/>
    </row>
    <row r="409" spans="7:7">
      <c r="G409" s="7"/>
    </row>
    <row r="410" spans="7:7">
      <c r="G410" s="7"/>
    </row>
    <row r="411" spans="7:7">
      <c r="G411" s="7"/>
    </row>
    <row r="412" spans="7:7">
      <c r="G412" s="7"/>
    </row>
    <row r="413" spans="7:7">
      <c r="G413" s="7"/>
    </row>
    <row r="414" spans="7:7">
      <c r="G414" s="7"/>
    </row>
    <row r="415" spans="7:7">
      <c r="G415" s="7"/>
    </row>
    <row r="416" spans="7:7">
      <c r="G416" s="7"/>
    </row>
    <row r="417" spans="7:7">
      <c r="G417" s="7"/>
    </row>
    <row r="418" spans="7:7">
      <c r="G418" s="7"/>
    </row>
    <row r="419" spans="7:7">
      <c r="G419" s="7"/>
    </row>
    <row r="420" spans="7:7">
      <c r="G420" s="7"/>
    </row>
    <row r="421" spans="7:7">
      <c r="G421" s="7"/>
    </row>
    <row r="422" spans="7:7">
      <c r="G422" s="7"/>
    </row>
    <row r="423" spans="7:7">
      <c r="G423" s="7"/>
    </row>
    <row r="424" spans="7:7">
      <c r="G424" s="7"/>
    </row>
    <row r="425" spans="7:7">
      <c r="G425" s="7"/>
    </row>
    <row r="426" spans="7:7">
      <c r="G426" s="7"/>
    </row>
    <row r="427" spans="7:7">
      <c r="G427" s="7"/>
    </row>
    <row r="428" spans="7:7">
      <c r="G428" s="7"/>
    </row>
    <row r="429" spans="7:7">
      <c r="G429" s="7"/>
    </row>
    <row r="430" spans="7:7">
      <c r="G430" s="7"/>
    </row>
    <row r="431" spans="7:7">
      <c r="G431" s="7"/>
    </row>
    <row r="432" spans="7:7">
      <c r="G432" s="7"/>
    </row>
    <row r="433" spans="7:7">
      <c r="G433" s="7"/>
    </row>
    <row r="434" spans="7:7">
      <c r="G434" s="7"/>
    </row>
    <row r="435" spans="7:7">
      <c r="G435" s="7"/>
    </row>
    <row r="436" spans="7:7">
      <c r="G436" s="7"/>
    </row>
    <row r="437" spans="7:7">
      <c r="G437" s="7"/>
    </row>
    <row r="438" spans="7:7">
      <c r="G438" s="7"/>
    </row>
    <row r="439" spans="7:7">
      <c r="G439" s="7"/>
    </row>
    <row r="440" spans="7:7">
      <c r="G440" s="7"/>
    </row>
    <row r="441" spans="7:7">
      <c r="G441" s="7"/>
    </row>
    <row r="442" spans="7:7">
      <c r="G442" s="7"/>
    </row>
    <row r="443" spans="7:7">
      <c r="G443" s="7"/>
    </row>
    <row r="444" spans="7:7">
      <c r="G444" s="7"/>
    </row>
    <row r="445" spans="7:7">
      <c r="G445" s="7"/>
    </row>
    <row r="446" spans="7:7">
      <c r="G446" s="7"/>
    </row>
    <row r="447" spans="7:7">
      <c r="G447" s="7"/>
    </row>
    <row r="448" spans="7:7">
      <c r="G448" s="7"/>
    </row>
    <row r="449" spans="7:7">
      <c r="G449" s="7"/>
    </row>
    <row r="450" spans="7:7">
      <c r="G450" s="7"/>
    </row>
    <row r="451" spans="7:7">
      <c r="G451" s="7"/>
    </row>
    <row r="452" spans="7:7">
      <c r="G452" s="7"/>
    </row>
    <row r="453" spans="7:7">
      <c r="G453" s="7"/>
    </row>
    <row r="454" spans="7:7">
      <c r="G454" s="7"/>
    </row>
    <row r="455" spans="7:7">
      <c r="G455" s="7"/>
    </row>
    <row r="456" spans="7:7">
      <c r="G456" s="7"/>
    </row>
    <row r="457" spans="7:7">
      <c r="G457" s="7"/>
    </row>
    <row r="458" spans="7:7">
      <c r="G458" s="7"/>
    </row>
    <row r="459" spans="7:7">
      <c r="G459" s="7"/>
    </row>
    <row r="460" spans="7:7">
      <c r="G460" s="7"/>
    </row>
    <row r="461" spans="7:7">
      <c r="G461" s="7"/>
    </row>
    <row r="462" spans="7:7">
      <c r="G462" s="7"/>
    </row>
    <row r="463" spans="7:7">
      <c r="G463" s="7"/>
    </row>
    <row r="464" spans="7:7">
      <c r="G464" s="7"/>
    </row>
    <row r="465" spans="7:7">
      <c r="G465" s="7"/>
    </row>
    <row r="466" spans="7:7">
      <c r="G466" s="7"/>
    </row>
    <row r="467" spans="7:7">
      <c r="G467" s="7"/>
    </row>
    <row r="468" spans="7:7">
      <c r="G468" s="7"/>
    </row>
    <row r="469" spans="7:7">
      <c r="G469" s="7"/>
    </row>
    <row r="470" spans="7:7">
      <c r="G470" s="7"/>
    </row>
    <row r="471" spans="7:7">
      <c r="G471" s="7"/>
    </row>
    <row r="472" spans="7:7">
      <c r="G472" s="7"/>
    </row>
    <row r="473" spans="7:7">
      <c r="G473" s="7"/>
    </row>
    <row r="474" spans="7:7">
      <c r="G474" s="7"/>
    </row>
    <row r="475" spans="7:7">
      <c r="G475" s="7"/>
    </row>
    <row r="476" spans="7:7">
      <c r="G476" s="7"/>
    </row>
    <row r="477" spans="7:7">
      <c r="G477" s="7"/>
    </row>
    <row r="478" spans="7:7">
      <c r="G478" s="7"/>
    </row>
    <row r="479" spans="7:7">
      <c r="G479" s="7"/>
    </row>
    <row r="480" spans="7:7">
      <c r="G480" s="7"/>
    </row>
    <row r="481" spans="7:7">
      <c r="G481" s="7"/>
    </row>
    <row r="482" spans="7:7">
      <c r="G482" s="7"/>
    </row>
    <row r="483" spans="7:7">
      <c r="G483" s="7"/>
    </row>
    <row r="484" spans="7:7">
      <c r="G484" s="7"/>
    </row>
    <row r="485" spans="7:7">
      <c r="G485" s="7"/>
    </row>
    <row r="486" spans="7:7">
      <c r="G486" s="7"/>
    </row>
    <row r="487" spans="7:7">
      <c r="G487" s="7"/>
    </row>
    <row r="488" spans="7:7">
      <c r="G488" s="7"/>
    </row>
    <row r="489" spans="7:7">
      <c r="G489" s="7"/>
    </row>
    <row r="490" spans="7:7">
      <c r="G490" s="7"/>
    </row>
    <row r="491" spans="7:7">
      <c r="G491" s="7"/>
    </row>
    <row r="492" spans="7:7">
      <c r="G492" s="7"/>
    </row>
    <row r="493" spans="7:7">
      <c r="G493" s="7"/>
    </row>
    <row r="494" spans="7:7">
      <c r="G494" s="7"/>
    </row>
    <row r="495" spans="7:7">
      <c r="G495" s="7"/>
    </row>
    <row r="496" spans="7:7">
      <c r="G496" s="7"/>
    </row>
    <row r="497" spans="7:7">
      <c r="G497" s="7"/>
    </row>
    <row r="498" spans="7:7">
      <c r="G498" s="7"/>
    </row>
    <row r="499" spans="7:7">
      <c r="G499" s="7"/>
    </row>
    <row r="500" spans="7:7">
      <c r="G500" s="7"/>
    </row>
    <row r="501" spans="7:7">
      <c r="G501" s="7"/>
    </row>
    <row r="502" spans="7:7">
      <c r="G502" s="7"/>
    </row>
    <row r="503" spans="7:7">
      <c r="G503" s="7"/>
    </row>
    <row r="504" spans="7:7">
      <c r="G504" s="7"/>
    </row>
    <row r="505" spans="7:7">
      <c r="G505" s="7"/>
    </row>
    <row r="506" spans="7:7">
      <c r="G506" s="7"/>
    </row>
    <row r="507" spans="7:7">
      <c r="G507" s="7"/>
    </row>
    <row r="508" spans="7:7">
      <c r="G508" s="7"/>
    </row>
    <row r="509" spans="7:7">
      <c r="G509" s="7"/>
    </row>
    <row r="510" spans="7:7">
      <c r="G510" s="7"/>
    </row>
    <row r="511" spans="7:7">
      <c r="G511" s="7"/>
    </row>
    <row r="512" spans="7:7">
      <c r="G512" s="7"/>
    </row>
    <row r="513" spans="7:7">
      <c r="G513" s="7"/>
    </row>
    <row r="514" spans="7:7">
      <c r="G514" s="7"/>
    </row>
    <row r="515" spans="7:7">
      <c r="G515" s="7"/>
    </row>
    <row r="516" spans="7:7">
      <c r="G516" s="7"/>
    </row>
    <row r="517" spans="7:7">
      <c r="G517" s="7"/>
    </row>
    <row r="518" spans="7:7">
      <c r="G518" s="7"/>
    </row>
    <row r="519" spans="7:7">
      <c r="G519" s="7"/>
    </row>
    <row r="520" spans="7:7">
      <c r="G520" s="7"/>
    </row>
    <row r="521" spans="7:7">
      <c r="G521" s="7"/>
    </row>
    <row r="522" spans="7:7">
      <c r="G522" s="7"/>
    </row>
    <row r="523" spans="7:7">
      <c r="G523" s="7"/>
    </row>
    <row r="524" spans="7:7">
      <c r="G524" s="7"/>
    </row>
    <row r="525" spans="7:7">
      <c r="G525" s="7"/>
    </row>
    <row r="526" spans="7:7">
      <c r="G526" s="7"/>
    </row>
    <row r="527" spans="7:7">
      <c r="G527" s="7"/>
    </row>
    <row r="528" spans="7:7">
      <c r="G528" s="7"/>
    </row>
    <row r="529" spans="7:7">
      <c r="G529" s="7"/>
    </row>
    <row r="530" spans="7:7">
      <c r="G530" s="7"/>
    </row>
    <row r="531" spans="7:7">
      <c r="G531" s="7"/>
    </row>
    <row r="532" spans="7:7">
      <c r="G532" s="7"/>
    </row>
    <row r="533" spans="7:7">
      <c r="G533" s="7"/>
    </row>
    <row r="534" spans="7:7">
      <c r="G534" s="7"/>
    </row>
    <row r="535" spans="7:7">
      <c r="G535" s="7"/>
    </row>
    <row r="536" spans="7:7">
      <c r="G536" s="7"/>
    </row>
    <row r="537" spans="7:7">
      <c r="G537" s="7"/>
    </row>
    <row r="538" spans="7:7">
      <c r="G538" s="7"/>
    </row>
    <row r="539" spans="7:7">
      <c r="G539" s="7"/>
    </row>
    <row r="540" spans="7:7">
      <c r="G540" s="7"/>
    </row>
    <row r="541" spans="7:7">
      <c r="G541" s="7"/>
    </row>
    <row r="542" spans="7:7">
      <c r="G542" s="7"/>
    </row>
    <row r="543" spans="7:7">
      <c r="G543" s="7"/>
    </row>
    <row r="544" spans="7:7">
      <c r="G544" s="7"/>
    </row>
    <row r="545" spans="7:7">
      <c r="G545" s="7"/>
    </row>
    <row r="546" spans="7:7">
      <c r="G546" s="7"/>
    </row>
    <row r="547" spans="7:7">
      <c r="G547" s="7"/>
    </row>
    <row r="548" spans="7:7">
      <c r="G548" s="7"/>
    </row>
    <row r="549" spans="7:7">
      <c r="G549" s="7"/>
    </row>
    <row r="550" spans="7:7">
      <c r="G550" s="7"/>
    </row>
    <row r="551" spans="7:7">
      <c r="G551" s="7"/>
    </row>
    <row r="552" spans="7:7">
      <c r="G552" s="7"/>
    </row>
    <row r="553" spans="7:7">
      <c r="G553" s="7"/>
    </row>
    <row r="554" spans="7:7">
      <c r="G554" s="7"/>
    </row>
    <row r="555" spans="7:7">
      <c r="G555" s="7"/>
    </row>
    <row r="556" spans="7:7">
      <c r="G556" s="7"/>
    </row>
    <row r="557" spans="7:7">
      <c r="G557" s="7"/>
    </row>
    <row r="558" spans="7:7">
      <c r="G558" s="7"/>
    </row>
    <row r="559" spans="7:7">
      <c r="G559" s="7"/>
    </row>
    <row r="560" spans="7:7">
      <c r="G560" s="7"/>
    </row>
    <row r="561" spans="7:7">
      <c r="G561" s="7"/>
    </row>
    <row r="562" spans="7:7">
      <c r="G562" s="7"/>
    </row>
    <row r="563" spans="7:7">
      <c r="G563" s="7"/>
    </row>
    <row r="564" spans="7:7">
      <c r="G564" s="7"/>
    </row>
    <row r="565" spans="7:7">
      <c r="G565" s="7"/>
    </row>
    <row r="566" spans="7:7">
      <c r="G566" s="7"/>
    </row>
    <row r="567" spans="7:7">
      <c r="G567" s="7"/>
    </row>
    <row r="568" spans="7:7">
      <c r="G568" s="7"/>
    </row>
    <row r="569" spans="7:7">
      <c r="G569" s="7"/>
    </row>
    <row r="570" spans="7:7">
      <c r="G570" s="7"/>
    </row>
    <row r="571" spans="7:7">
      <c r="G571" s="7"/>
    </row>
    <row r="572" spans="7:7">
      <c r="G572" s="7"/>
    </row>
    <row r="573" spans="7:7">
      <c r="G573" s="7"/>
    </row>
    <row r="574" spans="7:7">
      <c r="G574" s="7"/>
    </row>
    <row r="575" spans="7:7">
      <c r="G575" s="7"/>
    </row>
    <row r="576" spans="7:7">
      <c r="G576" s="7"/>
    </row>
    <row r="577" spans="7:7">
      <c r="G577" s="7"/>
    </row>
    <row r="578" spans="7:7">
      <c r="G578" s="7"/>
    </row>
    <row r="579" spans="7:7">
      <c r="G579" s="7"/>
    </row>
    <row r="580" spans="7:7">
      <c r="G580" s="7"/>
    </row>
    <row r="581" spans="7:7">
      <c r="G581" s="7"/>
    </row>
    <row r="582" spans="7:7">
      <c r="G582" s="7"/>
    </row>
    <row r="583" spans="7:7">
      <c r="G583" s="7"/>
    </row>
    <row r="584" spans="7:7">
      <c r="G584" s="7"/>
    </row>
    <row r="585" spans="7:7">
      <c r="G585" s="7"/>
    </row>
    <row r="586" spans="7:7">
      <c r="G586" s="7"/>
    </row>
    <row r="587" spans="7:7">
      <c r="G587" s="7"/>
    </row>
    <row r="588" spans="7:7">
      <c r="G588" s="7"/>
    </row>
    <row r="589" spans="7:7">
      <c r="G589" s="7"/>
    </row>
    <row r="590" spans="7:7">
      <c r="G590" s="7"/>
    </row>
    <row r="591" spans="7:7">
      <c r="G591" s="7"/>
    </row>
    <row r="592" spans="7:7">
      <c r="G592" s="7"/>
    </row>
    <row r="593" spans="7:7">
      <c r="G593" s="7"/>
    </row>
    <row r="594" spans="7:7">
      <c r="G594" s="7"/>
    </row>
    <row r="595" spans="7:7">
      <c r="G595" s="7"/>
    </row>
    <row r="596" spans="7:7">
      <c r="G596" s="7"/>
    </row>
    <row r="597" spans="7:7">
      <c r="G597" s="7"/>
    </row>
    <row r="598" spans="7:7">
      <c r="G598" s="7"/>
    </row>
    <row r="599" spans="7:7">
      <c r="G599" s="7"/>
    </row>
    <row r="600" spans="7:7">
      <c r="G600" s="7"/>
    </row>
    <row r="601" spans="7:7">
      <c r="G601" s="7"/>
    </row>
    <row r="602" spans="7:7">
      <c r="G602" s="7"/>
    </row>
    <row r="603" spans="7:7">
      <c r="G603" s="7"/>
    </row>
    <row r="604" spans="7:7">
      <c r="G604" s="7"/>
    </row>
    <row r="605" spans="7:7">
      <c r="G605" s="7"/>
    </row>
    <row r="606" spans="7:7">
      <c r="G606" s="7"/>
    </row>
    <row r="607" spans="7:7">
      <c r="G607" s="7"/>
    </row>
    <row r="608" spans="7:7">
      <c r="G608" s="7"/>
    </row>
    <row r="609" spans="7:7">
      <c r="G609" s="7"/>
    </row>
    <row r="610" spans="7:7">
      <c r="G610" s="7"/>
    </row>
    <row r="611" spans="7:7">
      <c r="G611" s="7"/>
    </row>
    <row r="612" spans="7:7">
      <c r="G612" s="7"/>
    </row>
    <row r="613" spans="7:7">
      <c r="G613" s="7"/>
    </row>
    <row r="614" spans="7:7">
      <c r="G614" s="7"/>
    </row>
    <row r="615" spans="7:7">
      <c r="G615" s="7"/>
    </row>
    <row r="616" spans="7:7">
      <c r="G616" s="7"/>
    </row>
    <row r="617" spans="7:7">
      <c r="G617" s="7"/>
    </row>
    <row r="618" spans="7:7">
      <c r="G618" s="7"/>
    </row>
    <row r="619" spans="7:7">
      <c r="G619" s="7"/>
    </row>
    <row r="620" spans="7:7">
      <c r="G620" s="7"/>
    </row>
    <row r="621" spans="7:7">
      <c r="G621" s="7"/>
    </row>
    <row r="622" spans="7:7">
      <c r="G622" s="7"/>
    </row>
    <row r="623" spans="7:7">
      <c r="G623" s="7"/>
    </row>
    <row r="624" spans="7:7">
      <c r="G624" s="7"/>
    </row>
    <row r="625" spans="7:7">
      <c r="G625" s="7"/>
    </row>
    <row r="626" spans="7:7">
      <c r="G626" s="7"/>
    </row>
    <row r="627" spans="7:7">
      <c r="G627" s="7"/>
    </row>
    <row r="628" spans="7:7">
      <c r="G628" s="7"/>
    </row>
    <row r="629" spans="7:7">
      <c r="G629" s="7"/>
    </row>
    <row r="630" spans="7:7">
      <c r="G630" s="7"/>
    </row>
    <row r="631" spans="7:7">
      <c r="G631" s="7"/>
    </row>
    <row r="632" spans="7:7">
      <c r="G632" s="7"/>
    </row>
    <row r="633" spans="7:7">
      <c r="G633" s="7"/>
    </row>
    <row r="634" spans="7:7">
      <c r="G634" s="7"/>
    </row>
    <row r="635" spans="7:7">
      <c r="G635" s="7"/>
    </row>
    <row r="636" spans="7:7">
      <c r="G636" s="7"/>
    </row>
    <row r="637" spans="7:7">
      <c r="G637" s="7"/>
    </row>
    <row r="638" spans="7:7">
      <c r="G638" s="7"/>
    </row>
    <row r="639" spans="7:7">
      <c r="G639" s="7"/>
    </row>
    <row r="640" spans="7:7">
      <c r="G640" s="7"/>
    </row>
    <row r="641" spans="7:7">
      <c r="G641" s="7"/>
    </row>
    <row r="642" spans="7:7">
      <c r="G642" s="7"/>
    </row>
    <row r="643" spans="7:7">
      <c r="G643" s="7"/>
    </row>
    <row r="644" spans="7:7">
      <c r="G644" s="7"/>
    </row>
    <row r="645" spans="7:7">
      <c r="G645" s="7"/>
    </row>
    <row r="646" spans="7:7">
      <c r="G646" s="7"/>
    </row>
    <row r="647" spans="7:7">
      <c r="G647" s="7"/>
    </row>
    <row r="648" spans="7:7">
      <c r="G648" s="7"/>
    </row>
    <row r="649" spans="7:7">
      <c r="G649" s="7"/>
    </row>
    <row r="650" spans="7:7">
      <c r="G650" s="7"/>
    </row>
    <row r="651" spans="7:7">
      <c r="G651" s="7"/>
    </row>
    <row r="652" spans="7:7">
      <c r="G652" s="7"/>
    </row>
    <row r="653" spans="7:7">
      <c r="G653" s="7"/>
    </row>
    <row r="654" spans="7:7">
      <c r="G654" s="7"/>
    </row>
    <row r="655" spans="7:7">
      <c r="G655" s="7"/>
    </row>
    <row r="656" spans="7:7">
      <c r="G656" s="7"/>
    </row>
    <row r="657" spans="7:7">
      <c r="G657" s="7"/>
    </row>
    <row r="658" spans="7:7">
      <c r="G658" s="7"/>
    </row>
    <row r="659" spans="7:7">
      <c r="G659" s="7"/>
    </row>
    <row r="660" spans="7:7">
      <c r="G660" s="7"/>
    </row>
    <row r="661" spans="7:7">
      <c r="G661" s="7"/>
    </row>
    <row r="662" spans="7:7">
      <c r="G662" s="7"/>
    </row>
    <row r="663" spans="7:7">
      <c r="G663" s="7"/>
    </row>
    <row r="664" spans="7:7">
      <c r="G664" s="7"/>
    </row>
    <row r="665" spans="7:7">
      <c r="G665" s="7"/>
    </row>
    <row r="666" spans="7:7">
      <c r="G666" s="7"/>
    </row>
    <row r="667" spans="7:7">
      <c r="G667" s="7"/>
    </row>
    <row r="668" spans="7:7">
      <c r="G668" s="7"/>
    </row>
    <row r="669" spans="7:7">
      <c r="G669" s="7"/>
    </row>
    <row r="670" spans="7:7">
      <c r="G670" s="7"/>
    </row>
    <row r="671" spans="7:7">
      <c r="G671" s="7"/>
    </row>
    <row r="672" spans="7:7">
      <c r="G672" s="7"/>
    </row>
    <row r="673" spans="7:7">
      <c r="G673" s="7"/>
    </row>
    <row r="674" spans="7:7">
      <c r="G674" s="7"/>
    </row>
    <row r="675" spans="7:7">
      <c r="G675" s="7"/>
    </row>
    <row r="676" spans="7:7">
      <c r="G676" s="7"/>
    </row>
    <row r="677" spans="7:7">
      <c r="G677" s="7"/>
    </row>
    <row r="678" spans="7:7">
      <c r="G678" s="7"/>
    </row>
    <row r="679" spans="7:7">
      <c r="G679" s="7"/>
    </row>
    <row r="680" spans="7:7">
      <c r="G680" s="7"/>
    </row>
    <row r="681" spans="7:7">
      <c r="G681" s="7"/>
    </row>
    <row r="682" spans="7:7">
      <c r="G682" s="7"/>
    </row>
    <row r="683" spans="7:7">
      <c r="G683" s="7"/>
    </row>
    <row r="684" spans="7:7">
      <c r="G684" s="7"/>
    </row>
    <row r="685" spans="7:7">
      <c r="G685" s="7"/>
    </row>
    <row r="686" spans="7:7">
      <c r="G686" s="7"/>
    </row>
    <row r="687" spans="7:7">
      <c r="G687" s="7"/>
    </row>
    <row r="688" spans="7:7">
      <c r="G688" s="7"/>
    </row>
    <row r="689" spans="7:7">
      <c r="G689" s="7"/>
    </row>
    <row r="690" spans="7:7">
      <c r="G690" s="7"/>
    </row>
    <row r="691" spans="7:7">
      <c r="G691" s="7"/>
    </row>
    <row r="692" spans="7:7">
      <c r="G692" s="7"/>
    </row>
    <row r="693" spans="7:7">
      <c r="G693" s="7"/>
    </row>
    <row r="694" spans="7:7">
      <c r="G694" s="7"/>
    </row>
    <row r="695" spans="7:7">
      <c r="G695" s="7"/>
    </row>
    <row r="696" spans="7:7">
      <c r="G696" s="7"/>
    </row>
    <row r="697" spans="7:7">
      <c r="G697" s="7"/>
    </row>
    <row r="698" spans="7:7">
      <c r="G698" s="7"/>
    </row>
    <row r="699" spans="7:7">
      <c r="G699" s="7"/>
    </row>
    <row r="700" spans="7:7">
      <c r="G700" s="7"/>
    </row>
    <row r="701" spans="7:7">
      <c r="G701" s="7"/>
    </row>
    <row r="702" spans="7:7">
      <c r="G702" s="7"/>
    </row>
    <row r="703" spans="7:7">
      <c r="G703" s="7"/>
    </row>
    <row r="704" spans="7:7">
      <c r="G704" s="7"/>
    </row>
    <row r="705" spans="7:7">
      <c r="G705" s="7"/>
    </row>
    <row r="706" spans="7:7">
      <c r="G706" s="7"/>
    </row>
    <row r="707" spans="7:7">
      <c r="G707" s="7"/>
    </row>
    <row r="708" spans="7:7">
      <c r="G708" s="7"/>
    </row>
    <row r="709" spans="7:7">
      <c r="G709" s="7"/>
    </row>
    <row r="710" spans="7:7">
      <c r="G710" s="7"/>
    </row>
    <row r="711" spans="7:7">
      <c r="G711" s="7"/>
    </row>
    <row r="712" spans="7:7">
      <c r="G712" s="7"/>
    </row>
    <row r="713" spans="7:7">
      <c r="G713" s="7"/>
    </row>
    <row r="714" spans="7:7">
      <c r="G714" s="7"/>
    </row>
    <row r="715" spans="7:7">
      <c r="G715" s="7"/>
    </row>
    <row r="716" spans="7:7">
      <c r="G716" s="7"/>
    </row>
    <row r="717" spans="7:7">
      <c r="G717" s="7"/>
    </row>
    <row r="718" spans="7:7">
      <c r="G718" s="7"/>
    </row>
    <row r="719" spans="7:7">
      <c r="G719" s="7"/>
    </row>
    <row r="720" spans="7:7">
      <c r="G720" s="7"/>
    </row>
    <row r="721" spans="7:7">
      <c r="G721" s="7"/>
    </row>
    <row r="722" spans="7:7">
      <c r="G722" s="7"/>
    </row>
    <row r="723" spans="7:7">
      <c r="G723" s="7"/>
    </row>
    <row r="724" spans="7:7">
      <c r="G724" s="7"/>
    </row>
    <row r="725" spans="7:7">
      <c r="G725" s="7"/>
    </row>
    <row r="726" spans="7:7">
      <c r="G726" s="7"/>
    </row>
    <row r="727" spans="7:7">
      <c r="G727" s="7"/>
    </row>
    <row r="728" spans="7:7">
      <c r="G728" s="7"/>
    </row>
    <row r="729" spans="7:7">
      <c r="G729" s="7"/>
    </row>
    <row r="730" spans="7:7">
      <c r="G730" s="7"/>
    </row>
    <row r="731" spans="7:7">
      <c r="G731" s="7"/>
    </row>
    <row r="732" spans="7:7">
      <c r="G732" s="7"/>
    </row>
    <row r="733" spans="7:7">
      <c r="G733" s="7"/>
    </row>
    <row r="734" spans="7:7">
      <c r="G734" s="7"/>
    </row>
    <row r="735" spans="7:7">
      <c r="G735" s="7"/>
    </row>
    <row r="736" spans="7:7">
      <c r="G736" s="7"/>
    </row>
    <row r="737" spans="7:7">
      <c r="G737" s="7"/>
    </row>
    <row r="738" spans="7:7">
      <c r="G738" s="7"/>
    </row>
    <row r="739" spans="7:7">
      <c r="G739" s="7"/>
    </row>
    <row r="740" spans="7:7">
      <c r="G740" s="7"/>
    </row>
    <row r="741" spans="7:7">
      <c r="G741" s="7"/>
    </row>
    <row r="742" spans="7:7">
      <c r="G742" s="7"/>
    </row>
    <row r="743" spans="7:7">
      <c r="G743" s="7"/>
    </row>
    <row r="744" spans="7:7">
      <c r="G744" s="7"/>
    </row>
    <row r="745" spans="7:7">
      <c r="G745" s="7"/>
    </row>
    <row r="746" spans="7:7">
      <c r="G746" s="7"/>
    </row>
    <row r="747" spans="7:7">
      <c r="G747" s="7"/>
    </row>
    <row r="748" spans="7:7">
      <c r="G748" s="7"/>
    </row>
    <row r="749" spans="7:7">
      <c r="G749" s="7"/>
    </row>
    <row r="750" spans="7:7">
      <c r="G750" s="7"/>
    </row>
    <row r="751" spans="7:7">
      <c r="G751" s="7"/>
    </row>
    <row r="752" spans="7:7">
      <c r="G752" s="7"/>
    </row>
    <row r="753" spans="7:7">
      <c r="G753" s="7"/>
    </row>
    <row r="754" spans="7:7">
      <c r="G754" s="7"/>
    </row>
    <row r="755" spans="7:7">
      <c r="G755" s="7"/>
    </row>
    <row r="756" spans="7:7">
      <c r="G756" s="7"/>
    </row>
    <row r="757" spans="7:7">
      <c r="G757" s="7"/>
    </row>
    <row r="758" spans="7:7">
      <c r="G758" s="7"/>
    </row>
    <row r="759" spans="7:7">
      <c r="G759" s="7"/>
    </row>
    <row r="760" spans="7:7">
      <c r="G760" s="7"/>
    </row>
    <row r="761" spans="7:7">
      <c r="G761" s="7"/>
    </row>
    <row r="762" spans="7:7">
      <c r="G762" s="7"/>
    </row>
    <row r="763" spans="7:7">
      <c r="G763" s="7"/>
    </row>
    <row r="764" spans="7:7">
      <c r="G764" s="7"/>
    </row>
    <row r="765" spans="7:7">
      <c r="G765" s="7"/>
    </row>
    <row r="766" spans="7:7">
      <c r="G766" s="7"/>
    </row>
    <row r="767" spans="7:7">
      <c r="G767" s="7"/>
    </row>
    <row r="768" spans="7:7">
      <c r="G768" s="7"/>
    </row>
    <row r="769" spans="7:7">
      <c r="G769" s="7"/>
    </row>
    <row r="770" spans="7:7">
      <c r="G770" s="7"/>
    </row>
    <row r="771" spans="7:7">
      <c r="G771" s="7"/>
    </row>
    <row r="772" spans="7:7">
      <c r="G772" s="7"/>
    </row>
    <row r="773" spans="7:7">
      <c r="G773" s="7"/>
    </row>
    <row r="774" spans="7:7">
      <c r="G774" s="7"/>
    </row>
    <row r="775" spans="7:7">
      <c r="G775" s="7"/>
    </row>
    <row r="776" spans="7:7">
      <c r="G776" s="7"/>
    </row>
    <row r="777" spans="7:7">
      <c r="G777" s="7"/>
    </row>
    <row r="778" spans="7:7">
      <c r="G778" s="7"/>
    </row>
    <row r="779" spans="7:7">
      <c r="G779" s="7"/>
    </row>
    <row r="780" spans="7:7">
      <c r="G780" s="7"/>
    </row>
    <row r="781" spans="7:7">
      <c r="G781" s="7"/>
    </row>
    <row r="782" spans="7:7">
      <c r="G782" s="7"/>
    </row>
    <row r="783" spans="7:7">
      <c r="G783" s="7"/>
    </row>
    <row r="784" spans="7:7">
      <c r="G784" s="7"/>
    </row>
    <row r="785" spans="7:7">
      <c r="G785" s="7"/>
    </row>
    <row r="786" spans="7:7">
      <c r="G786" s="7"/>
    </row>
    <row r="787" spans="7:7">
      <c r="G787" s="7"/>
    </row>
    <row r="788" spans="7:7">
      <c r="G788" s="7"/>
    </row>
    <row r="789" spans="7:7">
      <c r="G789" s="7"/>
    </row>
    <row r="790" spans="7:7">
      <c r="G790" s="7"/>
    </row>
    <row r="791" spans="7:7">
      <c r="G791" s="7"/>
    </row>
    <row r="792" spans="7:7">
      <c r="G792" s="7"/>
    </row>
    <row r="793" spans="7:7">
      <c r="G793" s="7"/>
    </row>
    <row r="794" spans="7:7">
      <c r="G794" s="7"/>
    </row>
    <row r="795" spans="7:7">
      <c r="G795" s="7"/>
    </row>
    <row r="796" spans="7:7">
      <c r="G796" s="7"/>
    </row>
    <row r="797" spans="7:7">
      <c r="G797" s="7"/>
    </row>
    <row r="798" spans="7:7">
      <c r="G798" s="7"/>
    </row>
    <row r="799" spans="7:7">
      <c r="G799" s="7"/>
    </row>
    <row r="800" spans="7:7">
      <c r="G800" s="7"/>
    </row>
    <row r="801" spans="7:7">
      <c r="G801" s="7"/>
    </row>
    <row r="802" spans="7:7">
      <c r="G802" s="7"/>
    </row>
    <row r="803" spans="7:7">
      <c r="G803" s="7"/>
    </row>
    <row r="804" spans="7:7">
      <c r="G804" s="7"/>
    </row>
    <row r="805" spans="7:7">
      <c r="G805" s="7"/>
    </row>
    <row r="806" spans="7:7">
      <c r="G806" s="7"/>
    </row>
    <row r="807" spans="7:7">
      <c r="G807" s="7"/>
    </row>
    <row r="808" spans="7:7">
      <c r="G808" s="7"/>
    </row>
    <row r="809" spans="7:7">
      <c r="G809" s="7"/>
    </row>
    <row r="810" spans="7:7">
      <c r="G810" s="7"/>
    </row>
    <row r="811" spans="7:7">
      <c r="G811" s="7"/>
    </row>
    <row r="812" spans="7:7">
      <c r="G812" s="7"/>
    </row>
    <row r="813" spans="7:7">
      <c r="G813" s="7"/>
    </row>
    <row r="814" spans="7:7">
      <c r="G814" s="7"/>
    </row>
    <row r="815" spans="7:7">
      <c r="G815" s="7"/>
    </row>
    <row r="816" spans="7:7">
      <c r="G816" s="7"/>
    </row>
    <row r="817" spans="7:7">
      <c r="G817" s="7"/>
    </row>
    <row r="818" spans="7:7">
      <c r="G818" s="7"/>
    </row>
    <row r="819" spans="7:7">
      <c r="G819" s="7"/>
    </row>
    <row r="820" spans="7:7">
      <c r="G820" s="7"/>
    </row>
    <row r="821" spans="7:7">
      <c r="G821" s="7"/>
    </row>
    <row r="822" spans="7:7">
      <c r="G822" s="7"/>
    </row>
    <row r="823" spans="7:7">
      <c r="G823" s="7"/>
    </row>
    <row r="824" spans="7:7">
      <c r="G824" s="7"/>
    </row>
    <row r="825" spans="7:7">
      <c r="G825" s="7"/>
    </row>
    <row r="826" spans="7:7">
      <c r="G826" s="7"/>
    </row>
    <row r="827" spans="7:7">
      <c r="G827" s="7"/>
    </row>
    <row r="828" spans="7:7">
      <c r="G828" s="7"/>
    </row>
    <row r="829" spans="7:7">
      <c r="G829" s="7"/>
    </row>
    <row r="830" spans="7:7">
      <c r="G830" s="7"/>
    </row>
    <row r="831" spans="7:7">
      <c r="G831" s="7"/>
    </row>
    <row r="832" spans="7:7">
      <c r="G832" s="7"/>
    </row>
    <row r="833" spans="7:7">
      <c r="G833" s="7"/>
    </row>
    <row r="834" spans="7:7">
      <c r="G834" s="7"/>
    </row>
    <row r="835" spans="7:7">
      <c r="G835" s="7"/>
    </row>
    <row r="836" spans="7:7">
      <c r="G836" s="7"/>
    </row>
    <row r="837" spans="7:7">
      <c r="G837" s="7"/>
    </row>
    <row r="838" spans="7:7">
      <c r="G838" s="7"/>
    </row>
    <row r="839" spans="7:7">
      <c r="G839" s="7"/>
    </row>
    <row r="840" spans="7:7">
      <c r="G840" s="7"/>
    </row>
    <row r="841" spans="7:7">
      <c r="G841" s="7"/>
    </row>
    <row r="842" spans="7:7">
      <c r="G842" s="7"/>
    </row>
    <row r="843" spans="7:7">
      <c r="G843" s="7"/>
    </row>
    <row r="844" spans="7:7">
      <c r="G844" s="7"/>
    </row>
    <row r="845" spans="7:7">
      <c r="G845" s="7"/>
    </row>
    <row r="846" spans="7:7">
      <c r="G846" s="7"/>
    </row>
    <row r="847" spans="7:7">
      <c r="G847" s="7"/>
    </row>
    <row r="848" spans="7:7">
      <c r="G848" s="7"/>
    </row>
    <row r="849" spans="7:7">
      <c r="G849" s="7"/>
    </row>
    <row r="850" spans="7:7">
      <c r="G850" s="7"/>
    </row>
    <row r="851" spans="7:7">
      <c r="G851" s="7"/>
    </row>
    <row r="852" spans="7:7">
      <c r="G852" s="7"/>
    </row>
    <row r="853" spans="7:7">
      <c r="G853" s="7"/>
    </row>
    <row r="854" spans="7:7">
      <c r="G854" s="7"/>
    </row>
    <row r="855" spans="7:7">
      <c r="G855" s="7"/>
    </row>
    <row r="856" spans="7:7">
      <c r="G856" s="7"/>
    </row>
    <row r="857" spans="7:7">
      <c r="G857" s="7"/>
    </row>
    <row r="858" spans="7:7">
      <c r="G858" s="7"/>
    </row>
    <row r="859" spans="7:7">
      <c r="G859" s="7"/>
    </row>
    <row r="860" spans="7:7">
      <c r="G860" s="7"/>
    </row>
    <row r="861" spans="7:7">
      <c r="G861" s="7"/>
    </row>
    <row r="862" spans="7:7">
      <c r="G862" s="7"/>
    </row>
    <row r="863" spans="7:7">
      <c r="G863" s="7"/>
    </row>
    <row r="864" spans="7:7">
      <c r="G864" s="7"/>
    </row>
    <row r="865" spans="7:7">
      <c r="G865" s="7"/>
    </row>
    <row r="866" spans="7:7">
      <c r="G866" s="7"/>
    </row>
    <row r="867" spans="7:7">
      <c r="G867" s="7"/>
    </row>
    <row r="868" spans="7:7">
      <c r="G868" s="7"/>
    </row>
    <row r="869" spans="7:7">
      <c r="G869" s="7"/>
    </row>
    <row r="870" spans="7:7">
      <c r="G870" s="7"/>
    </row>
    <row r="871" spans="7:7">
      <c r="G871" s="7"/>
    </row>
    <row r="872" spans="7:7">
      <c r="G872" s="7"/>
    </row>
    <row r="873" spans="7:7">
      <c r="G873" s="7"/>
    </row>
    <row r="874" spans="7:7">
      <c r="G874" s="7"/>
    </row>
    <row r="875" spans="7:7">
      <c r="G875" s="7"/>
    </row>
    <row r="876" spans="7:7">
      <c r="G876" s="7"/>
    </row>
    <row r="877" spans="7:7">
      <c r="G877" s="7"/>
    </row>
    <row r="878" spans="7:7">
      <c r="G878" s="7"/>
    </row>
    <row r="879" spans="7:7">
      <c r="G879" s="7"/>
    </row>
    <row r="880" spans="7:7">
      <c r="G880" s="7"/>
    </row>
    <row r="881" spans="7:7">
      <c r="G881" s="7"/>
    </row>
    <row r="882" spans="7:7">
      <c r="G882" s="7"/>
    </row>
    <row r="883" spans="7:7">
      <c r="G883" s="7"/>
    </row>
    <row r="884" spans="7:7">
      <c r="G884" s="7"/>
    </row>
    <row r="885" spans="7:7">
      <c r="G885" s="7"/>
    </row>
    <row r="886" spans="7:7">
      <c r="G886" s="7"/>
    </row>
    <row r="887" spans="7:7">
      <c r="G887" s="7"/>
    </row>
    <row r="888" spans="7:7">
      <c r="G888" s="7"/>
    </row>
    <row r="889" spans="7:7">
      <c r="G889" s="7"/>
    </row>
    <row r="890" spans="7:7">
      <c r="G890" s="7"/>
    </row>
    <row r="891" spans="7:7">
      <c r="G891" s="7"/>
    </row>
    <row r="892" spans="7:7">
      <c r="G892" s="7"/>
    </row>
    <row r="893" spans="7:7">
      <c r="G893" s="7"/>
    </row>
    <row r="894" spans="7:7">
      <c r="G894" s="7"/>
    </row>
    <row r="895" spans="7:7">
      <c r="G895" s="7"/>
    </row>
    <row r="896" spans="7:7">
      <c r="G896" s="7"/>
    </row>
    <row r="897" spans="7:7">
      <c r="G897" s="7"/>
    </row>
    <row r="898" spans="7:7">
      <c r="G898" s="7"/>
    </row>
    <row r="899" spans="7:7">
      <c r="G899" s="7"/>
    </row>
    <row r="900" spans="7:7">
      <c r="G900" s="7"/>
    </row>
    <row r="901" spans="7:7">
      <c r="G901" s="7"/>
    </row>
    <row r="902" spans="7:7">
      <c r="G902" s="7"/>
    </row>
    <row r="903" spans="7:7">
      <c r="G903" s="7"/>
    </row>
    <row r="904" spans="7:7">
      <c r="G904" s="7"/>
    </row>
    <row r="905" spans="7:7">
      <c r="G905" s="7"/>
    </row>
    <row r="906" spans="7:7">
      <c r="G906" s="7"/>
    </row>
    <row r="907" spans="7:7">
      <c r="G907" s="7"/>
    </row>
    <row r="908" spans="7:7">
      <c r="G908" s="7"/>
    </row>
    <row r="909" spans="7:7">
      <c r="G909" s="7"/>
    </row>
    <row r="910" spans="7:7">
      <c r="G910" s="7"/>
    </row>
    <row r="911" spans="7:7">
      <c r="G911" s="7"/>
    </row>
    <row r="912" spans="7:7">
      <c r="G912" s="7"/>
    </row>
    <row r="913" spans="7:7">
      <c r="G913" s="7"/>
    </row>
    <row r="914" spans="7:7">
      <c r="G914" s="7"/>
    </row>
    <row r="915" spans="7:7">
      <c r="G915" s="7"/>
    </row>
    <row r="916" spans="7:7">
      <c r="G916" s="7"/>
    </row>
    <row r="917" spans="7:7">
      <c r="G917" s="7"/>
    </row>
    <row r="918" spans="7:7">
      <c r="G918" s="7"/>
    </row>
    <row r="919" spans="7:7">
      <c r="G919" s="7"/>
    </row>
    <row r="920" spans="7:7">
      <c r="G920" s="7"/>
    </row>
    <row r="921" spans="7:7">
      <c r="G921" s="7"/>
    </row>
    <row r="922" spans="7:7">
      <c r="G922" s="7"/>
    </row>
    <row r="923" spans="7:7">
      <c r="G923" s="7"/>
    </row>
    <row r="924" spans="7:7">
      <c r="G924" s="7"/>
    </row>
    <row r="925" spans="7:7">
      <c r="G925" s="7"/>
    </row>
    <row r="926" spans="7:7">
      <c r="G926" s="7"/>
    </row>
    <row r="927" spans="7:7">
      <c r="G927" s="7"/>
    </row>
    <row r="928" spans="7:7">
      <c r="G928" s="7"/>
    </row>
    <row r="929" spans="7:7">
      <c r="G929" s="7"/>
    </row>
    <row r="930" spans="7:7">
      <c r="G930" s="7"/>
    </row>
    <row r="931" spans="7:7">
      <c r="G931" s="7"/>
    </row>
    <row r="932" spans="7:7">
      <c r="G932" s="7"/>
    </row>
    <row r="933" spans="7:7">
      <c r="G933" s="7"/>
    </row>
    <row r="934" spans="7:7">
      <c r="G934" s="7"/>
    </row>
    <row r="935" spans="7:7">
      <c r="G935" s="7"/>
    </row>
    <row r="936" spans="7:7">
      <c r="G936" s="7"/>
    </row>
    <row r="937" spans="7:7">
      <c r="G937" s="7"/>
    </row>
    <row r="938" spans="7:7">
      <c r="G938" s="7"/>
    </row>
    <row r="939" spans="7:7">
      <c r="G939" s="7"/>
    </row>
    <row r="940" spans="7:7">
      <c r="G940" s="7"/>
    </row>
    <row r="941" spans="7:7">
      <c r="G941" s="7"/>
    </row>
    <row r="942" spans="7:7">
      <c r="G942" s="7"/>
    </row>
    <row r="943" spans="7:7">
      <c r="G943" s="7"/>
    </row>
    <row r="944" spans="7:7">
      <c r="G944" s="7"/>
    </row>
    <row r="945" spans="7:7">
      <c r="G945" s="7"/>
    </row>
    <row r="946" spans="7:7">
      <c r="G946" s="7"/>
    </row>
    <row r="947" spans="7:7">
      <c r="G947" s="7"/>
    </row>
    <row r="948" spans="7:7">
      <c r="G948" s="7"/>
    </row>
    <row r="949" spans="7:7">
      <c r="G949" s="7"/>
    </row>
    <row r="950" spans="7:7">
      <c r="G950" s="7"/>
    </row>
    <row r="951" spans="7:7">
      <c r="G951" s="7"/>
    </row>
    <row r="952" spans="7:7">
      <c r="G952" s="7"/>
    </row>
    <row r="953" spans="7:7">
      <c r="G953" s="7"/>
    </row>
    <row r="954" spans="7:7">
      <c r="G954" s="7"/>
    </row>
    <row r="955" spans="7:7">
      <c r="G955" s="7"/>
    </row>
    <row r="956" spans="7:7">
      <c r="G956" s="7"/>
    </row>
    <row r="957" spans="7:7">
      <c r="G957" s="7"/>
    </row>
    <row r="958" spans="7:7">
      <c r="G958" s="7"/>
    </row>
    <row r="959" spans="7:7">
      <c r="G959" s="7"/>
    </row>
    <row r="960" spans="7:7">
      <c r="G960" s="7"/>
    </row>
    <row r="961" spans="7:7">
      <c r="G961" s="7"/>
    </row>
    <row r="962" spans="7:7">
      <c r="G962" s="7"/>
    </row>
    <row r="963" spans="7:7">
      <c r="G963" s="7"/>
    </row>
    <row r="964" spans="7:7">
      <c r="G964" s="7"/>
    </row>
    <row r="965" spans="7:7">
      <c r="G965" s="7"/>
    </row>
    <row r="966" spans="7:7">
      <c r="G966" s="7"/>
    </row>
    <row r="967" spans="7:7">
      <c r="G967" s="7"/>
    </row>
    <row r="968" spans="7:7">
      <c r="G968" s="7"/>
    </row>
    <row r="969" spans="7:7">
      <c r="G969" s="7"/>
    </row>
    <row r="970" spans="7:7">
      <c r="G970" s="7"/>
    </row>
    <row r="971" spans="7:7">
      <c r="G971" s="7"/>
    </row>
    <row r="972" spans="7:7">
      <c r="G972" s="7"/>
    </row>
    <row r="973" spans="7:7">
      <c r="G973" s="7"/>
    </row>
    <row r="974" spans="7:7">
      <c r="G974" s="7"/>
    </row>
    <row r="975" spans="7:7">
      <c r="G975" s="7"/>
    </row>
    <row r="976" spans="7:7">
      <c r="G976" s="7"/>
    </row>
    <row r="977" spans="7:7">
      <c r="G977" s="7"/>
    </row>
    <row r="978" spans="7:7">
      <c r="G978" s="7"/>
    </row>
    <row r="979" spans="7:7">
      <c r="G979" s="7"/>
    </row>
    <row r="980" spans="7:7">
      <c r="G980" s="7"/>
    </row>
    <row r="981" spans="7:7">
      <c r="G981" s="7"/>
    </row>
    <row r="982" spans="7:7">
      <c r="G982" s="7"/>
    </row>
    <row r="983" spans="7:7">
      <c r="G983" s="7"/>
    </row>
    <row r="984" spans="7:7">
      <c r="G984" s="7"/>
    </row>
    <row r="985" spans="7:7">
      <c r="G985" s="7"/>
    </row>
    <row r="986" spans="7:7">
      <c r="G986" s="7"/>
    </row>
    <row r="987" spans="7:7">
      <c r="G987" s="7"/>
    </row>
    <row r="988" spans="7:7">
      <c r="G988" s="7"/>
    </row>
    <row r="989" spans="7:7">
      <c r="G989" s="7"/>
    </row>
    <row r="990" spans="7:7">
      <c r="G990" s="7"/>
    </row>
    <row r="991" spans="7:7">
      <c r="G991" s="7"/>
    </row>
    <row r="992" spans="7:7">
      <c r="G992" s="7"/>
    </row>
    <row r="993" spans="7:7">
      <c r="G993" s="7"/>
    </row>
    <row r="994" spans="7:7">
      <c r="G994" s="7"/>
    </row>
    <row r="995" spans="7:7">
      <c r="G995" s="7"/>
    </row>
    <row r="996" spans="7:7">
      <c r="G996" s="7"/>
    </row>
    <row r="997" spans="7:7">
      <c r="G997" s="7"/>
    </row>
    <row r="998" spans="7:7">
      <c r="G998" s="7"/>
    </row>
    <row r="999" spans="7:7">
      <c r="G999" s="7"/>
    </row>
    <row r="1000" spans="7:7">
      <c r="G1000" s="7"/>
    </row>
    <row r="1001" spans="7:7">
      <c r="G1001" s="7"/>
    </row>
    <row r="1002" spans="7:7">
      <c r="G1002" s="7"/>
    </row>
    <row r="1003" spans="7:7">
      <c r="G1003" s="7"/>
    </row>
    <row r="1004" spans="7:7">
      <c r="G1004" s="7"/>
    </row>
    <row r="1005" spans="7:7">
      <c r="G1005" s="7"/>
    </row>
    <row r="1006" spans="7:7">
      <c r="G1006" s="7"/>
    </row>
    <row r="1007" spans="7:7">
      <c r="G1007" s="7"/>
    </row>
    <row r="1008" spans="7:7">
      <c r="G1008" s="7"/>
    </row>
    <row r="1009" spans="7:7">
      <c r="G1009" s="7"/>
    </row>
    <row r="1010" spans="7:7">
      <c r="G1010" s="7"/>
    </row>
    <row r="1011" spans="7:7">
      <c r="G1011" s="7"/>
    </row>
    <row r="1012" spans="7:7">
      <c r="G1012" s="7"/>
    </row>
    <row r="1013" spans="7:7">
      <c r="G1013" s="7"/>
    </row>
    <row r="1014" spans="7:7">
      <c r="G1014" s="7"/>
    </row>
    <row r="1015" spans="7:7">
      <c r="G1015" s="7"/>
    </row>
    <row r="1016" spans="7:7">
      <c r="G1016" s="7"/>
    </row>
    <row r="1017" spans="7:7">
      <c r="G1017" s="7"/>
    </row>
    <row r="1018" spans="7:7">
      <c r="G1018" s="7"/>
    </row>
    <row r="1019" spans="7:7">
      <c r="G1019" s="7"/>
    </row>
    <row r="1020" spans="7:7">
      <c r="G1020" s="7"/>
    </row>
    <row r="1021" spans="7:7">
      <c r="G1021" s="7"/>
    </row>
    <row r="1022" spans="7:7">
      <c r="G1022" s="7"/>
    </row>
    <row r="1023" spans="7:7">
      <c r="G1023" s="7"/>
    </row>
    <row r="1024" spans="7:7">
      <c r="G1024" s="7"/>
    </row>
    <row r="1025" spans="7:7">
      <c r="G1025" s="7"/>
    </row>
    <row r="1026" spans="7:7">
      <c r="G1026" s="7"/>
    </row>
    <row r="1027" spans="7:7">
      <c r="G1027" s="7"/>
    </row>
    <row r="1028" spans="7:7">
      <c r="G1028" s="7"/>
    </row>
    <row r="1029" spans="7:7">
      <c r="G1029" s="7"/>
    </row>
    <row r="1030" spans="7:7">
      <c r="G1030" s="7"/>
    </row>
    <row r="1031" spans="7:7">
      <c r="G1031" s="7"/>
    </row>
    <row r="1032" spans="7:7">
      <c r="G1032" s="7"/>
    </row>
    <row r="1033" spans="7:7">
      <c r="G1033" s="7"/>
    </row>
    <row r="1034" spans="7:7">
      <c r="G1034" s="7"/>
    </row>
    <row r="1035" spans="7:7">
      <c r="G1035" s="7"/>
    </row>
    <row r="1036" spans="7:7">
      <c r="G1036" s="7"/>
    </row>
    <row r="1037" spans="7:7">
      <c r="G1037" s="7"/>
    </row>
    <row r="1038" spans="7:7">
      <c r="G1038" s="7"/>
    </row>
    <row r="1039" spans="7:7">
      <c r="G1039" s="7"/>
    </row>
    <row r="1040" spans="7:7">
      <c r="G1040" s="7"/>
    </row>
    <row r="1041" spans="7:7">
      <c r="G1041" s="7"/>
    </row>
    <row r="1042" spans="7:7">
      <c r="G1042" s="7"/>
    </row>
    <row r="1043" spans="7:7">
      <c r="G1043" s="7"/>
    </row>
    <row r="1044" spans="7:7">
      <c r="G1044" s="7"/>
    </row>
    <row r="1045" spans="7:7">
      <c r="G1045" s="7"/>
    </row>
    <row r="1046" spans="7:7">
      <c r="G1046" s="7"/>
    </row>
    <row r="1047" spans="7:7">
      <c r="G1047" s="7"/>
    </row>
    <row r="1048" spans="7:7">
      <c r="G1048" s="7"/>
    </row>
    <row r="1049" spans="7:7">
      <c r="G1049" s="7"/>
    </row>
    <row r="1050" spans="7:7">
      <c r="G1050" s="7"/>
    </row>
    <row r="1051" spans="7:7">
      <c r="G1051" s="7"/>
    </row>
    <row r="1052" spans="7:7">
      <c r="G1052" s="7"/>
    </row>
    <row r="1053" spans="7:7">
      <c r="G1053" s="7"/>
    </row>
    <row r="1054" spans="7:7">
      <c r="G1054" s="7"/>
    </row>
    <row r="1055" spans="7:7">
      <c r="G1055" s="7"/>
    </row>
    <row r="1056" spans="7:7">
      <c r="G1056" s="7"/>
    </row>
    <row r="1057" spans="7:7">
      <c r="G1057" s="7"/>
    </row>
    <row r="1058" spans="7:7">
      <c r="G1058" s="7"/>
    </row>
    <row r="1059" spans="7:7">
      <c r="G1059" s="7"/>
    </row>
    <row r="1060" spans="7:7">
      <c r="G1060" s="7"/>
    </row>
    <row r="1061" spans="7:7">
      <c r="G1061" s="7"/>
    </row>
    <row r="1062" spans="7:7">
      <c r="G1062" s="7"/>
    </row>
    <row r="1063" spans="7:7">
      <c r="G1063" s="7"/>
    </row>
    <row r="1064" spans="7:7">
      <c r="G1064" s="7"/>
    </row>
    <row r="1065" spans="7:7">
      <c r="G1065" s="7"/>
    </row>
    <row r="1066" spans="7:7">
      <c r="G1066" s="7"/>
    </row>
    <row r="1067" spans="7:7">
      <c r="G1067" s="7"/>
    </row>
    <row r="1068" spans="7:7">
      <c r="G1068" s="7"/>
    </row>
    <row r="1069" spans="7:7">
      <c r="G1069" s="7"/>
    </row>
    <row r="1070" spans="7:7">
      <c r="G1070" s="7"/>
    </row>
    <row r="1071" spans="7:7">
      <c r="G1071" s="7"/>
    </row>
    <row r="1072" spans="7:7">
      <c r="G1072" s="7"/>
    </row>
    <row r="1073" spans="7:7">
      <c r="G1073" s="7"/>
    </row>
    <row r="1074" spans="7:7">
      <c r="G1074" s="7"/>
    </row>
    <row r="1075" spans="7:7">
      <c r="G1075" s="7"/>
    </row>
    <row r="1076" spans="7:7">
      <c r="G1076" s="7"/>
    </row>
    <row r="1077" spans="7:7">
      <c r="G1077" s="7"/>
    </row>
    <row r="1078" spans="7:7">
      <c r="G1078" s="7"/>
    </row>
    <row r="1079" spans="7:7">
      <c r="G1079" s="7"/>
    </row>
    <row r="1080" spans="7:7">
      <c r="G1080" s="7"/>
    </row>
    <row r="1081" spans="7:7">
      <c r="G1081" s="7"/>
    </row>
    <row r="1082" spans="7:7">
      <c r="G1082" s="7"/>
    </row>
    <row r="1083" spans="7:7">
      <c r="G1083" s="7"/>
    </row>
    <row r="1084" spans="7:7">
      <c r="G1084" s="7"/>
    </row>
    <row r="1085" spans="7:7">
      <c r="G1085" s="7"/>
    </row>
    <row r="1086" spans="7:7">
      <c r="G1086" s="7"/>
    </row>
    <row r="1087" spans="7:7">
      <c r="G1087" s="7"/>
    </row>
    <row r="1088" spans="7:7">
      <c r="G1088" s="7"/>
    </row>
    <row r="1089" spans="7:7">
      <c r="G1089" s="7"/>
    </row>
    <row r="1090" spans="7:7">
      <c r="G1090" s="7"/>
    </row>
    <row r="1091" spans="7:7">
      <c r="G1091" s="7"/>
    </row>
    <row r="1092" spans="7:7">
      <c r="G1092" s="7"/>
    </row>
    <row r="1093" spans="7:7">
      <c r="G1093" s="7"/>
    </row>
    <row r="1094" spans="7:7">
      <c r="G1094" s="7"/>
    </row>
    <row r="1095" spans="7:7">
      <c r="G1095" s="7"/>
    </row>
    <row r="1096" spans="7:7">
      <c r="G1096" s="7"/>
    </row>
    <row r="1097" spans="7:7">
      <c r="G1097" s="7"/>
    </row>
    <row r="1098" spans="7:7">
      <c r="G1098" s="7"/>
    </row>
    <row r="1099" spans="7:7">
      <c r="G1099" s="7"/>
    </row>
    <row r="1100" spans="7:7">
      <c r="G1100" s="7"/>
    </row>
    <row r="1101" spans="7:7">
      <c r="G1101" s="7"/>
    </row>
    <row r="1102" spans="7:7">
      <c r="G1102" s="7"/>
    </row>
    <row r="1103" spans="7:7">
      <c r="G1103" s="7"/>
    </row>
    <row r="1104" spans="7:7">
      <c r="G1104" s="7"/>
    </row>
    <row r="1105" spans="7:7">
      <c r="G1105" s="7"/>
    </row>
    <row r="1106" spans="7:7">
      <c r="G1106" s="7"/>
    </row>
    <row r="1107" spans="7:7">
      <c r="G1107" s="7"/>
    </row>
    <row r="1108" spans="7:7">
      <c r="G1108" s="7"/>
    </row>
    <row r="1109" spans="7:7">
      <c r="G1109" s="7"/>
    </row>
    <row r="1110" spans="7:7">
      <c r="G1110" s="7"/>
    </row>
    <row r="1111" spans="7:7">
      <c r="G1111" s="7"/>
    </row>
    <row r="1112" spans="7:7">
      <c r="G1112" s="7"/>
    </row>
    <row r="1113" spans="7:7">
      <c r="G1113" s="7"/>
    </row>
    <row r="1114" spans="7:7">
      <c r="G1114" s="7"/>
    </row>
    <row r="1115" spans="7:7">
      <c r="G1115" s="7"/>
    </row>
    <row r="1116" spans="7:7">
      <c r="G1116" s="7"/>
    </row>
    <row r="1117" spans="7:7">
      <c r="G1117" s="7"/>
    </row>
    <row r="1118" spans="7:7">
      <c r="G1118" s="7"/>
    </row>
    <row r="1119" spans="7:7">
      <c r="G1119" s="7"/>
    </row>
    <row r="1120" spans="7:7">
      <c r="G1120" s="7"/>
    </row>
    <row r="1121" spans="7:7">
      <c r="G1121" s="7"/>
    </row>
    <row r="1122" spans="7:7">
      <c r="G1122" s="7"/>
    </row>
    <row r="1123" spans="7:7">
      <c r="G1123" s="7"/>
    </row>
    <row r="1124" spans="7:7">
      <c r="G1124" s="7"/>
    </row>
    <row r="1125" spans="7:7">
      <c r="G1125" s="7"/>
    </row>
    <row r="1126" spans="7:7">
      <c r="G1126" s="7"/>
    </row>
    <row r="1127" spans="7:7">
      <c r="G1127" s="7"/>
    </row>
    <row r="1128" spans="7:7">
      <c r="G1128" s="7"/>
    </row>
    <row r="1129" spans="7:7">
      <c r="G1129" s="7"/>
    </row>
    <row r="1130" spans="7:7">
      <c r="G1130" s="7"/>
    </row>
    <row r="1131" spans="7:7">
      <c r="G1131" s="7"/>
    </row>
    <row r="1132" spans="7:7">
      <c r="G1132" s="7"/>
    </row>
    <row r="1133" spans="7:7">
      <c r="G1133" s="7"/>
    </row>
    <row r="1134" spans="7:7">
      <c r="G1134" s="7"/>
    </row>
    <row r="1135" spans="7:7">
      <c r="G1135" s="7"/>
    </row>
    <row r="1136" spans="7:7">
      <c r="G1136" s="7"/>
    </row>
    <row r="1137" spans="7:7">
      <c r="G1137" s="7"/>
    </row>
    <row r="1138" spans="7:7">
      <c r="G1138" s="7"/>
    </row>
    <row r="1139" spans="7:7">
      <c r="G1139" s="7"/>
    </row>
    <row r="1140" spans="7:7">
      <c r="G1140" s="7"/>
    </row>
    <row r="1141" spans="7:7">
      <c r="G1141" s="7"/>
    </row>
    <row r="1142" spans="7:7">
      <c r="G1142" s="7"/>
    </row>
    <row r="1143" spans="7:7">
      <c r="G1143" s="7"/>
    </row>
    <row r="1144" spans="7:7">
      <c r="G1144" s="7"/>
    </row>
    <row r="1145" spans="7:7">
      <c r="G1145" s="7"/>
    </row>
    <row r="1146" spans="7:7">
      <c r="G1146" s="7"/>
    </row>
    <row r="1147" spans="7:7">
      <c r="G1147" s="7"/>
    </row>
    <row r="1148" spans="7:7">
      <c r="G1148" s="7"/>
    </row>
    <row r="1149" spans="7:7">
      <c r="G1149" s="7"/>
    </row>
    <row r="1150" spans="7:7">
      <c r="G1150" s="7"/>
    </row>
    <row r="1151" spans="7:7">
      <c r="G1151" s="7"/>
    </row>
    <row r="1152" spans="7:7">
      <c r="G1152" s="7"/>
    </row>
    <row r="1153" spans="7:7">
      <c r="G1153" s="7"/>
    </row>
    <row r="1154" spans="7:7">
      <c r="G1154" s="7"/>
    </row>
    <row r="1155" spans="7:7">
      <c r="G1155" s="7"/>
    </row>
    <row r="1156" spans="7:7">
      <c r="G1156" s="7"/>
    </row>
    <row r="1157" spans="7:7">
      <c r="G1157" s="7"/>
    </row>
    <row r="1158" spans="7:7">
      <c r="G1158" s="7"/>
    </row>
    <row r="1159" spans="7:7">
      <c r="G1159" s="7"/>
    </row>
    <row r="1160" spans="7:7">
      <c r="G1160" s="7"/>
    </row>
    <row r="1161" spans="7:7">
      <c r="G1161" s="7"/>
    </row>
    <row r="1162" spans="7:7">
      <c r="G1162" s="7"/>
    </row>
    <row r="1163" spans="7:7">
      <c r="G1163" s="7"/>
    </row>
    <row r="1164" spans="7:7">
      <c r="G1164" s="7"/>
    </row>
    <row r="1165" spans="7:7">
      <c r="G1165" s="7"/>
    </row>
    <row r="1166" spans="7:7">
      <c r="G1166" s="7"/>
    </row>
    <row r="1167" spans="7:7">
      <c r="G1167" s="7"/>
    </row>
    <row r="1168" spans="7:7">
      <c r="G1168" s="7"/>
    </row>
    <row r="1169" spans="7:7">
      <c r="G1169" s="7"/>
    </row>
    <row r="1170" spans="7:7">
      <c r="G1170" s="7"/>
    </row>
    <row r="1171" spans="7:7">
      <c r="G1171" s="7"/>
    </row>
    <row r="1172" spans="7:7">
      <c r="G1172" s="7"/>
    </row>
    <row r="1173" spans="7:7">
      <c r="G1173" s="7"/>
    </row>
    <row r="1174" spans="7:7">
      <c r="G1174" s="7"/>
    </row>
    <row r="1175" spans="7:7">
      <c r="G1175" s="7"/>
    </row>
    <row r="1176" spans="7:7">
      <c r="G1176" s="7"/>
    </row>
    <row r="1177" spans="7:7">
      <c r="G1177" s="7"/>
    </row>
    <row r="1178" spans="7:7">
      <c r="G1178" s="7"/>
    </row>
    <row r="1179" spans="7:7">
      <c r="G1179" s="7"/>
    </row>
    <row r="1180" spans="7:7">
      <c r="G1180" s="7"/>
    </row>
    <row r="1181" spans="7:7">
      <c r="G1181" s="7"/>
    </row>
    <row r="1182" spans="7:7">
      <c r="G1182" s="7"/>
    </row>
    <row r="1183" spans="7:7">
      <c r="G1183" s="7"/>
    </row>
    <row r="1184" spans="7:7">
      <c r="G1184" s="7"/>
    </row>
    <row r="1185" spans="7:7">
      <c r="G1185" s="7"/>
    </row>
    <row r="1186" spans="7:7">
      <c r="G1186" s="7"/>
    </row>
    <row r="1187" spans="7:7">
      <c r="G1187" s="7"/>
    </row>
    <row r="1188" spans="7:7">
      <c r="G1188" s="7"/>
    </row>
    <row r="1189" spans="7:7">
      <c r="G1189" s="7"/>
    </row>
    <row r="1190" spans="7:7">
      <c r="G1190" s="7"/>
    </row>
    <row r="1191" spans="7:7">
      <c r="G1191" s="7"/>
    </row>
    <row r="1192" spans="7:7">
      <c r="G1192" s="7"/>
    </row>
    <row r="1193" spans="7:7">
      <c r="G1193" s="7"/>
    </row>
    <row r="1194" spans="7:7">
      <c r="G1194" s="7"/>
    </row>
    <row r="1195" spans="7:7">
      <c r="G1195" s="7"/>
    </row>
    <row r="1196" spans="7:7">
      <c r="G1196" s="7"/>
    </row>
    <row r="1197" spans="7:7">
      <c r="G1197" s="7"/>
    </row>
    <row r="1198" spans="7:7">
      <c r="G1198" s="7"/>
    </row>
    <row r="1199" spans="7:7">
      <c r="G1199" s="7"/>
    </row>
    <row r="1200" spans="7:7">
      <c r="G1200" s="7"/>
    </row>
    <row r="1201" spans="7:7">
      <c r="G1201" s="7"/>
    </row>
    <row r="1202" spans="7:7">
      <c r="G1202" s="7"/>
    </row>
    <row r="1203" spans="7:7">
      <c r="G1203" s="7"/>
    </row>
    <row r="1204" spans="7:7">
      <c r="G1204" s="7"/>
    </row>
    <row r="1205" spans="7:7">
      <c r="G1205" s="7"/>
    </row>
    <row r="1206" spans="7:7">
      <c r="G1206" s="7"/>
    </row>
    <row r="1207" spans="7:7">
      <c r="G1207" s="7"/>
    </row>
    <row r="1208" spans="7:7">
      <c r="G1208" s="7"/>
    </row>
    <row r="1209" spans="7:7">
      <c r="G1209" s="7"/>
    </row>
    <row r="1210" spans="7:7">
      <c r="G1210" s="7"/>
    </row>
    <row r="1211" spans="7:7">
      <c r="G1211" s="7"/>
    </row>
    <row r="1212" spans="7:7">
      <c r="G1212" s="7"/>
    </row>
    <row r="1213" spans="7:7">
      <c r="G1213" s="7"/>
    </row>
    <row r="1214" spans="7:7">
      <c r="G1214" s="7"/>
    </row>
    <row r="1215" spans="7:7">
      <c r="G1215" s="7"/>
    </row>
    <row r="1216" spans="7:7">
      <c r="G1216" s="7"/>
    </row>
    <row r="1217" spans="7:7">
      <c r="G1217" s="7"/>
    </row>
    <row r="1218" spans="7:7">
      <c r="G1218" s="7"/>
    </row>
    <row r="1219" spans="7:7">
      <c r="G1219" s="7"/>
    </row>
    <row r="1220" spans="7:7">
      <c r="G1220" s="7"/>
    </row>
    <row r="1221" spans="7:7">
      <c r="G1221" s="7"/>
    </row>
    <row r="1222" spans="7:7">
      <c r="G1222" s="7"/>
    </row>
    <row r="1223" spans="7:7">
      <c r="G1223" s="7"/>
    </row>
    <row r="1224" spans="7:7">
      <c r="G1224" s="7"/>
    </row>
    <row r="1225" spans="7:7">
      <c r="G1225" s="7"/>
    </row>
    <row r="1226" spans="7:7">
      <c r="G1226" s="7"/>
    </row>
    <row r="1227" spans="7:7">
      <c r="G1227" s="7"/>
    </row>
    <row r="1228" spans="7:7">
      <c r="G1228" s="7"/>
    </row>
    <row r="1229" spans="7:7">
      <c r="G1229" s="7"/>
    </row>
    <row r="1230" spans="7:7">
      <c r="G1230" s="7"/>
    </row>
    <row r="1231" spans="7:7">
      <c r="G1231" s="7"/>
    </row>
    <row r="1232" spans="7:7">
      <c r="G1232" s="7"/>
    </row>
    <row r="1233" spans="7:7">
      <c r="G1233" s="7"/>
    </row>
    <row r="1234" spans="7:7">
      <c r="G1234" s="7"/>
    </row>
    <row r="1235" spans="7:7">
      <c r="G1235" s="7"/>
    </row>
    <row r="1236" spans="7:7">
      <c r="G1236" s="7"/>
    </row>
    <row r="1237" spans="7:7">
      <c r="G1237" s="7"/>
    </row>
    <row r="1238" spans="7:7">
      <c r="G1238" s="7"/>
    </row>
    <row r="1239" spans="7:7">
      <c r="G1239" s="7"/>
    </row>
    <row r="1240" spans="7:7">
      <c r="G1240" s="7"/>
    </row>
    <row r="1241" spans="7:7">
      <c r="G1241" s="7"/>
    </row>
    <row r="1242" spans="7:7">
      <c r="G1242" s="7"/>
    </row>
    <row r="1243" spans="7:7">
      <c r="G1243" s="7"/>
    </row>
    <row r="1244" spans="7:7">
      <c r="G1244" s="7"/>
    </row>
    <row r="1245" spans="7:7">
      <c r="G1245" s="7"/>
    </row>
    <row r="1246" spans="7:7">
      <c r="G1246" s="7"/>
    </row>
    <row r="1247" spans="7:7">
      <c r="G1247" s="7"/>
    </row>
    <row r="1248" spans="7:7">
      <c r="G1248" s="7"/>
    </row>
    <row r="1249" spans="7:7">
      <c r="G1249" s="7"/>
    </row>
    <row r="1250" spans="7:7">
      <c r="G1250" s="7"/>
    </row>
    <row r="1251" spans="7:7">
      <c r="G1251" s="7"/>
    </row>
    <row r="1252" spans="7:7">
      <c r="G1252" s="7"/>
    </row>
    <row r="1253" spans="7:7">
      <c r="G1253" s="7"/>
    </row>
    <row r="1254" spans="7:7">
      <c r="G1254" s="7"/>
    </row>
    <row r="1255" spans="7:7">
      <c r="G1255" s="7"/>
    </row>
    <row r="1256" spans="7:7">
      <c r="G1256" s="7"/>
    </row>
    <row r="1257" spans="7:7">
      <c r="G1257" s="7"/>
    </row>
    <row r="1258" spans="7:7">
      <c r="G1258" s="7"/>
    </row>
    <row r="1259" spans="7:7">
      <c r="G1259" s="7"/>
    </row>
    <row r="1260" spans="7:7">
      <c r="G1260" s="7"/>
    </row>
    <row r="1261" spans="7:7">
      <c r="G1261" s="7"/>
    </row>
    <row r="1262" spans="7:7">
      <c r="G1262" s="7"/>
    </row>
    <row r="1263" spans="7:7">
      <c r="G1263" s="7"/>
    </row>
    <row r="1264" spans="7:7">
      <c r="G1264" s="7"/>
    </row>
    <row r="1265" spans="7:7">
      <c r="G1265" s="7"/>
    </row>
    <row r="1266" spans="7:7">
      <c r="G1266" s="7"/>
    </row>
    <row r="1267" spans="7:7">
      <c r="G1267" s="7"/>
    </row>
    <row r="1268" spans="7:7">
      <c r="G1268" s="7"/>
    </row>
    <row r="1269" spans="7:7">
      <c r="G1269" s="7"/>
    </row>
    <row r="1270" spans="7:7">
      <c r="G1270" s="7"/>
    </row>
    <row r="1271" spans="7:7">
      <c r="G1271" s="7"/>
    </row>
    <row r="1272" spans="7:7">
      <c r="G1272" s="7"/>
    </row>
    <row r="1273" spans="7:7">
      <c r="G1273" s="7"/>
    </row>
    <row r="1274" spans="7:7">
      <c r="G1274" s="7"/>
    </row>
    <row r="1275" spans="7:7">
      <c r="G1275" s="7"/>
    </row>
    <row r="1276" spans="7:7">
      <c r="G1276" s="7"/>
    </row>
    <row r="1277" spans="7:7">
      <c r="G1277" s="7"/>
    </row>
    <row r="1278" spans="7:7">
      <c r="G1278" s="7"/>
    </row>
    <row r="1279" spans="7:7">
      <c r="G1279" s="7"/>
    </row>
    <row r="1280" spans="7:7">
      <c r="G1280" s="7"/>
    </row>
    <row r="1281" spans="7:7">
      <c r="G1281" s="7"/>
    </row>
    <row r="1282" spans="7:7">
      <c r="G1282" s="7"/>
    </row>
    <row r="1283" spans="7:7">
      <c r="G1283" s="7"/>
    </row>
    <row r="1284" spans="7:7">
      <c r="G1284" s="7"/>
    </row>
    <row r="1285" spans="7:7">
      <c r="G1285" s="7"/>
    </row>
    <row r="1286" spans="7:7">
      <c r="G1286" s="7"/>
    </row>
    <row r="1287" spans="7:7">
      <c r="G1287" s="7"/>
    </row>
    <row r="1288" spans="7:7">
      <c r="G1288" s="7"/>
    </row>
    <row r="1289" spans="7:7">
      <c r="G1289" s="7"/>
    </row>
    <row r="1290" spans="7:7">
      <c r="G1290" s="7"/>
    </row>
    <row r="1291" spans="7:7">
      <c r="G1291" s="7"/>
    </row>
    <row r="1292" spans="7:7">
      <c r="G1292" s="7"/>
    </row>
    <row r="1293" spans="7:7">
      <c r="G1293" s="7"/>
    </row>
    <row r="1294" spans="7:7">
      <c r="G1294" s="7"/>
    </row>
    <row r="1295" spans="7:7">
      <c r="G1295" s="7"/>
    </row>
    <row r="1296" spans="7:7">
      <c r="G1296" s="7"/>
    </row>
    <row r="1297" spans="7:7">
      <c r="G1297" s="7"/>
    </row>
    <row r="1298" spans="7:7">
      <c r="G1298" s="7"/>
    </row>
    <row r="1299" spans="7:7">
      <c r="G1299" s="7"/>
    </row>
    <row r="1300" spans="7:7">
      <c r="G1300" s="7"/>
    </row>
    <row r="1301" spans="7:7">
      <c r="G1301" s="7"/>
    </row>
    <row r="1302" spans="7:7">
      <c r="G1302" s="7"/>
    </row>
    <row r="1303" spans="7:7">
      <c r="G1303" s="7"/>
    </row>
    <row r="1304" spans="7:7">
      <c r="G1304" s="7"/>
    </row>
    <row r="1305" spans="7:7">
      <c r="G1305" s="7"/>
    </row>
    <row r="1306" spans="7:7">
      <c r="G1306" s="7"/>
    </row>
    <row r="1307" spans="7:7">
      <c r="G1307" s="7"/>
    </row>
    <row r="1308" spans="7:7">
      <c r="G1308" s="7"/>
    </row>
    <row r="1309" spans="7:7">
      <c r="G1309" s="7"/>
    </row>
    <row r="1310" spans="7:7">
      <c r="G1310" s="7"/>
    </row>
    <row r="1311" spans="7:7">
      <c r="G1311" s="7"/>
    </row>
    <row r="1312" spans="7:7">
      <c r="G1312" s="7"/>
    </row>
    <row r="1313" spans="7:7">
      <c r="G1313" s="7"/>
    </row>
    <row r="1314" spans="7:7">
      <c r="G1314" s="7"/>
    </row>
    <row r="1315" spans="7:7">
      <c r="G1315" s="7"/>
    </row>
    <row r="1316" spans="7:7">
      <c r="G1316" s="7"/>
    </row>
    <row r="1317" spans="7:7">
      <c r="G1317" s="7"/>
    </row>
    <row r="1318" spans="7:7">
      <c r="G1318" s="7"/>
    </row>
    <row r="1319" spans="7:7">
      <c r="G1319" s="7"/>
    </row>
    <row r="1320" spans="7:7">
      <c r="G1320" s="7"/>
    </row>
    <row r="1321" spans="7:7">
      <c r="G1321" s="7"/>
    </row>
    <row r="1322" spans="7:7">
      <c r="G1322" s="7"/>
    </row>
    <row r="1323" spans="7:7">
      <c r="G1323" s="7"/>
    </row>
    <row r="1324" spans="7:7">
      <c r="G1324" s="7"/>
    </row>
    <row r="1325" spans="7:7">
      <c r="G1325" s="7"/>
    </row>
    <row r="1326" spans="7:7">
      <c r="G1326" s="7"/>
    </row>
    <row r="1327" spans="7:7">
      <c r="G1327" s="7"/>
    </row>
    <row r="1328" spans="7:7">
      <c r="G1328" s="7"/>
    </row>
    <row r="1329" spans="7:7">
      <c r="G1329" s="7"/>
    </row>
    <row r="1330" spans="7:7">
      <c r="G1330" s="7"/>
    </row>
    <row r="1331" spans="7:7">
      <c r="G1331" s="7"/>
    </row>
    <row r="1332" spans="7:7">
      <c r="G1332" s="7"/>
    </row>
    <row r="1333" spans="7:7">
      <c r="G1333" s="7"/>
    </row>
    <row r="1334" spans="7:7">
      <c r="G1334" s="7"/>
    </row>
    <row r="1335" spans="7:7">
      <c r="G1335" s="7"/>
    </row>
    <row r="1336" spans="7:7">
      <c r="G1336" s="7"/>
    </row>
    <row r="1337" spans="7:7">
      <c r="G1337" s="7"/>
    </row>
    <row r="1338" spans="7:7">
      <c r="G1338" s="7"/>
    </row>
    <row r="1339" spans="7:7">
      <c r="G1339" s="7"/>
    </row>
    <row r="1340" spans="7:7">
      <c r="G1340" s="7"/>
    </row>
    <row r="1341" spans="7:7">
      <c r="G1341" s="7"/>
    </row>
    <row r="1342" spans="7:7">
      <c r="G1342" s="7"/>
    </row>
    <row r="1343" spans="7:7">
      <c r="G1343" s="7"/>
    </row>
    <row r="1344" spans="7:7">
      <c r="G1344" s="7"/>
    </row>
    <row r="1345" spans="7:7">
      <c r="G1345" s="7"/>
    </row>
    <row r="1346" spans="7:7">
      <c r="G1346" s="7"/>
    </row>
    <row r="1347" spans="7:7">
      <c r="G1347" s="7"/>
    </row>
    <row r="1348" spans="7:7">
      <c r="G1348" s="7"/>
    </row>
    <row r="1349" spans="7:7">
      <c r="G1349" s="7"/>
    </row>
    <row r="1350" spans="7:7">
      <c r="G1350" s="7"/>
    </row>
    <row r="1351" spans="7:7">
      <c r="G1351" s="7"/>
    </row>
  </sheetData>
  <mergeCells count="1">
    <mergeCell ref="B1:C1"/>
  </mergeCells>
  <phoneticPr fontId="0" type="noConversion"/>
  <pageMargins left="0.67" right="0.59" top="1.93" bottom="0.78" header="0.57999999999999996" footer="0.5"/>
  <pageSetup scale="68" orientation="portrait" horizontalDpi="4294967293" verticalDpi="360" r:id="rId1"/>
  <headerFooter alignWithMargins="0">
    <oddHeader>&amp;C&amp;"Arial,Bold"&amp;24The 2017-2018 Georgetown Tax Outlook
Municipal Budget Only&amp;Rrev 04/26/17</oddHeader>
    <oddFooter>&amp;C&amp;"Helvetica,Bold"&amp;14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02"/>
  <sheetViews>
    <sheetView topLeftCell="A7" zoomScaleNormal="100" workbookViewId="0" xr3:uid="{51F8DEE0-4D01-5F28-A812-FC0BD7CAC4A5}">
      <selection activeCell="D2" sqref="D2"/>
    </sheetView>
  </sheetViews>
  <sheetFormatPr defaultColWidth="8.85546875" defaultRowHeight="18"/>
  <cols>
    <col min="1" max="1" width="74.28515625" style="8" bestFit="1" customWidth="1"/>
    <col min="2" max="2" width="15.28515625" style="8" customWidth="1"/>
    <col min="3" max="3" width="13.85546875" style="8" customWidth="1"/>
    <col min="4" max="4" width="14.28515625" style="8" customWidth="1"/>
    <col min="5" max="5" width="11.28515625" style="8" customWidth="1"/>
    <col min="6" max="6" width="9.7109375" customWidth="1"/>
  </cols>
  <sheetData>
    <row r="1" spans="1:6" ht="17.45" customHeight="1"/>
    <row r="2" spans="1:6" ht="17.45" customHeight="1" thickBot="1">
      <c r="A2" s="60"/>
      <c r="B2" s="11" t="s">
        <v>55</v>
      </c>
      <c r="C2" s="219" t="s">
        <v>56</v>
      </c>
      <c r="D2" s="11" t="s">
        <v>55</v>
      </c>
      <c r="E2" s="51"/>
    </row>
    <row r="3" spans="1:6" ht="17.45" customHeight="1">
      <c r="A3" s="62" t="s">
        <v>57</v>
      </c>
      <c r="B3" s="11" t="s">
        <v>13</v>
      </c>
      <c r="C3" s="11" t="s">
        <v>13</v>
      </c>
      <c r="D3" s="78" t="s">
        <v>14</v>
      </c>
      <c r="E3" s="51"/>
    </row>
    <row r="4" spans="1:6" ht="17.45" customHeight="1">
      <c r="A4" s="63"/>
      <c r="B4" s="64"/>
      <c r="C4" s="323" t="s">
        <v>58</v>
      </c>
      <c r="D4" s="64"/>
      <c r="E4" s="51"/>
    </row>
    <row r="5" spans="1:6" ht="17.45" customHeight="1">
      <c r="A5" s="13" t="s">
        <v>59</v>
      </c>
      <c r="B5" s="28">
        <v>132000</v>
      </c>
      <c r="C5" s="28">
        <f>132000+52293</f>
        <v>184293</v>
      </c>
      <c r="D5" s="28">
        <f>School!D32</f>
        <v>150000</v>
      </c>
    </row>
    <row r="6" spans="1:6" ht="17.45" customHeight="1">
      <c r="A6" s="13" t="s">
        <v>60</v>
      </c>
      <c r="B6" s="28">
        <v>0</v>
      </c>
      <c r="C6" s="28">
        <v>0</v>
      </c>
      <c r="D6" s="28">
        <f>School!D33</f>
        <v>52293</v>
      </c>
    </row>
    <row r="7" spans="1:6" ht="17.45" customHeight="1">
      <c r="A7" s="13" t="s">
        <v>61</v>
      </c>
      <c r="B7" s="28">
        <v>0</v>
      </c>
      <c r="C7" s="28">
        <v>0</v>
      </c>
      <c r="D7" s="28">
        <v>25000</v>
      </c>
    </row>
    <row r="8" spans="1:6" ht="17.45" customHeight="1">
      <c r="A8" s="13" t="s">
        <v>62</v>
      </c>
      <c r="B8" s="28">
        <v>25000</v>
      </c>
      <c r="C8" s="28">
        <v>25000</v>
      </c>
      <c r="D8" s="28">
        <f>School!D35</f>
        <v>0</v>
      </c>
    </row>
    <row r="9" spans="1:6" ht="17.45" customHeight="1">
      <c r="A9" s="13" t="s">
        <v>63</v>
      </c>
      <c r="B9" s="28">
        <v>73826</v>
      </c>
      <c r="C9" s="28">
        <v>73826</v>
      </c>
      <c r="D9" s="28">
        <f>School!D36</f>
        <v>78775</v>
      </c>
    </row>
    <row r="10" spans="1:6" ht="17.45" customHeight="1">
      <c r="A10" s="13" t="s">
        <v>64</v>
      </c>
      <c r="B10" s="28">
        <v>1050</v>
      </c>
      <c r="C10" s="28">
        <f>468+281+262</f>
        <v>1011</v>
      </c>
      <c r="D10" s="28">
        <f>'Animal Control Officer'!D23</f>
        <v>850</v>
      </c>
      <c r="E10" s="8" t="s">
        <v>65</v>
      </c>
      <c r="F10" t="s">
        <v>5</v>
      </c>
    </row>
    <row r="11" spans="1:6" ht="17.45" customHeight="1">
      <c r="A11" s="13" t="s">
        <v>66</v>
      </c>
      <c r="B11" s="28">
        <v>200000</v>
      </c>
      <c r="C11" s="28">
        <v>195000</v>
      </c>
      <c r="D11" s="28">
        <v>200000</v>
      </c>
      <c r="E11" s="8" t="s">
        <v>65</v>
      </c>
    </row>
    <row r="12" spans="1:6" ht="17.45" customHeight="1">
      <c r="A12" s="13" t="s">
        <v>67</v>
      </c>
      <c r="B12" s="28">
        <v>3200</v>
      </c>
      <c r="C12" s="28">
        <v>3200</v>
      </c>
      <c r="D12" s="28">
        <v>3200</v>
      </c>
      <c r="E12" s="8" t="s">
        <v>65</v>
      </c>
    </row>
    <row r="13" spans="1:6" ht="17.45" customHeight="1">
      <c r="A13" s="13" t="s">
        <v>68</v>
      </c>
      <c r="B13" s="28">
        <v>11400</v>
      </c>
      <c r="C13" s="28">
        <v>11000</v>
      </c>
      <c r="D13" s="28">
        <v>11400</v>
      </c>
      <c r="E13" s="8" t="s">
        <v>65</v>
      </c>
    </row>
    <row r="14" spans="1:6" ht="17.45" customHeight="1">
      <c r="A14" s="13" t="s">
        <v>69</v>
      </c>
      <c r="B14" s="28">
        <v>5500</v>
      </c>
      <c r="C14" s="28">
        <v>4000</v>
      </c>
      <c r="D14" s="28">
        <f>+'Code Enforcement Officer'!D21</f>
        <v>5000</v>
      </c>
      <c r="E14" s="8" t="s">
        <v>65</v>
      </c>
    </row>
    <row r="15" spans="1:6" ht="17.45" customHeight="1">
      <c r="A15" s="13" t="s">
        <v>70</v>
      </c>
      <c r="B15" s="28">
        <v>1414</v>
      </c>
      <c r="C15" s="28">
        <v>1414</v>
      </c>
      <c r="D15" s="28">
        <f>'Cemetery District Trustees'!D17</f>
        <v>1399.42</v>
      </c>
      <c r="E15" s="8" t="s">
        <v>65</v>
      </c>
    </row>
    <row r="16" spans="1:6" ht="17.45" customHeight="1">
      <c r="A16" s="13" t="s">
        <v>71</v>
      </c>
      <c r="B16" s="28">
        <v>150</v>
      </c>
      <c r="C16" s="28">
        <v>150</v>
      </c>
      <c r="D16" s="28">
        <v>150</v>
      </c>
      <c r="E16" s="8" t="s">
        <v>65</v>
      </c>
    </row>
    <row r="17" spans="1:5" ht="17.45" customHeight="1">
      <c r="A17" s="13" t="s">
        <v>72</v>
      </c>
      <c r="B17" s="28">
        <v>150000</v>
      </c>
      <c r="C17" s="28">
        <v>0</v>
      </c>
      <c r="D17" s="28">
        <f>+'Fire Dept'!D25</f>
        <v>150000</v>
      </c>
      <c r="E17" s="8" t="s">
        <v>65</v>
      </c>
    </row>
    <row r="18" spans="1:5" ht="17.45" customHeight="1">
      <c r="A18" s="13" t="s">
        <v>73</v>
      </c>
      <c r="B18" s="28">
        <v>200</v>
      </c>
      <c r="C18" s="28">
        <v>125</v>
      </c>
      <c r="D18" s="28">
        <f>'Code Enforcement Officer'!D22</f>
        <v>150</v>
      </c>
      <c r="E18" s="8" t="s">
        <v>65</v>
      </c>
    </row>
    <row r="19" spans="1:5" ht="17.45" customHeight="1">
      <c r="A19" s="13" t="s">
        <v>74</v>
      </c>
      <c r="B19" s="28">
        <v>5600</v>
      </c>
      <c r="C19" s="28">
        <v>697</v>
      </c>
      <c r="D19" s="28">
        <v>5600</v>
      </c>
      <c r="E19" s="8" t="s">
        <v>65</v>
      </c>
    </row>
    <row r="20" spans="1:5" ht="17.45" customHeight="1">
      <c r="A20" s="13" t="s">
        <v>75</v>
      </c>
      <c r="B20" s="28">
        <v>5500</v>
      </c>
      <c r="C20" s="28">
        <f>5100+2200</f>
        <v>7300</v>
      </c>
      <c r="D20" s="28">
        <v>5500</v>
      </c>
      <c r="E20" s="8" t="s">
        <v>65</v>
      </c>
    </row>
    <row r="21" spans="1:5" ht="17.45" customHeight="1">
      <c r="A21" s="13" t="s">
        <v>76</v>
      </c>
      <c r="B21" s="28">
        <v>32</v>
      </c>
      <c r="C21" s="28">
        <v>25</v>
      </c>
      <c r="D21" s="28">
        <v>32</v>
      </c>
      <c r="E21" s="8" t="s">
        <v>65</v>
      </c>
    </row>
    <row r="22" spans="1:5" ht="17.45" customHeight="1">
      <c r="A22" s="13" t="s">
        <v>77</v>
      </c>
      <c r="B22" s="28">
        <v>12868</v>
      </c>
      <c r="C22" s="28">
        <v>12868</v>
      </c>
      <c r="D22" s="28">
        <f>'Harbor Committee'!D26</f>
        <v>12127</v>
      </c>
      <c r="E22" s="8" t="s">
        <v>65</v>
      </c>
    </row>
    <row r="23" spans="1:5" ht="17.45" customHeight="1">
      <c r="A23" s="13" t="s">
        <v>78</v>
      </c>
      <c r="B23" s="28">
        <v>3000</v>
      </c>
      <c r="C23" s="28">
        <v>3000</v>
      </c>
      <c r="D23" s="28">
        <f>'Code Enforcement Officer'!D24</f>
        <v>3000</v>
      </c>
      <c r="E23" s="8" t="s">
        <v>65</v>
      </c>
    </row>
    <row r="24" spans="1:5" ht="17.45" customHeight="1">
      <c r="A24" s="13" t="s">
        <v>79</v>
      </c>
      <c r="B24" s="28">
        <v>4500</v>
      </c>
      <c r="C24" s="28">
        <v>4500</v>
      </c>
      <c r="D24" s="28">
        <v>4500</v>
      </c>
      <c r="E24" s="8" t="s">
        <v>65</v>
      </c>
    </row>
    <row r="25" spans="1:5" ht="17.45" customHeight="1">
      <c r="A25" s="13" t="s">
        <v>80</v>
      </c>
      <c r="B25" s="28">
        <v>150</v>
      </c>
      <c r="C25" s="28">
        <v>105</v>
      </c>
      <c r="D25" s="28">
        <f>+'Code Enforcement Officer'!D23</f>
        <v>150</v>
      </c>
      <c r="E25" s="8" t="s">
        <v>65</v>
      </c>
    </row>
    <row r="26" spans="1:5" ht="17.45" customHeight="1">
      <c r="A26" s="13" t="s">
        <v>81</v>
      </c>
      <c r="B26" s="28">
        <v>7250</v>
      </c>
      <c r="C26" s="28">
        <v>7250</v>
      </c>
      <c r="D26" s="28">
        <f>'Shellfish Conservation'!D45</f>
        <v>8100</v>
      </c>
      <c r="E26" s="8" t="s">
        <v>65</v>
      </c>
    </row>
    <row r="27" spans="1:5" ht="17.45" customHeight="1">
      <c r="A27" s="13" t="s">
        <v>82</v>
      </c>
      <c r="B27" s="28">
        <v>5800</v>
      </c>
      <c r="C27" s="28">
        <v>7600</v>
      </c>
      <c r="D27" s="28">
        <v>7000</v>
      </c>
      <c r="E27" s="8" t="s">
        <v>65</v>
      </c>
    </row>
    <row r="28" spans="1:5" ht="17.45" customHeight="1">
      <c r="A28" s="13" t="s">
        <v>83</v>
      </c>
      <c r="B28" s="28">
        <v>25024</v>
      </c>
      <c r="C28" s="28">
        <v>25164</v>
      </c>
      <c r="D28" s="28">
        <v>25164</v>
      </c>
      <c r="E28" s="8" t="s">
        <v>65</v>
      </c>
    </row>
    <row r="29" spans="1:5" ht="17.45" customHeight="1">
      <c r="A29" s="13" t="s">
        <v>84</v>
      </c>
      <c r="B29" s="28">
        <v>175</v>
      </c>
      <c r="C29" s="28">
        <v>132</v>
      </c>
      <c r="D29" s="28">
        <v>150</v>
      </c>
      <c r="E29" s="8" t="s">
        <v>65</v>
      </c>
    </row>
    <row r="30" spans="1:5" ht="17.45" customHeight="1">
      <c r="A30" s="13" t="s">
        <v>85</v>
      </c>
      <c r="B30" s="28">
        <v>6000</v>
      </c>
      <c r="C30" s="28">
        <v>6000</v>
      </c>
      <c r="D30" s="28">
        <v>6000</v>
      </c>
      <c r="E30" s="8" t="s">
        <v>65</v>
      </c>
    </row>
    <row r="31" spans="1:5" ht="17.45" customHeight="1">
      <c r="A31" s="13" t="s">
        <v>86</v>
      </c>
      <c r="B31" s="28">
        <v>150000</v>
      </c>
      <c r="C31" s="28">
        <v>0</v>
      </c>
      <c r="D31" s="28">
        <f>+'Fire Dept'!D24</f>
        <v>150000</v>
      </c>
      <c r="E31" s="8" t="s">
        <v>65</v>
      </c>
    </row>
    <row r="32" spans="1:5" ht="17.45" customHeight="1">
      <c r="A32" s="13" t="s">
        <v>87</v>
      </c>
      <c r="B32" s="28">
        <v>200</v>
      </c>
      <c r="C32" s="28">
        <v>156</v>
      </c>
      <c r="D32" s="28">
        <f>'Shellfish Conservation'!D23</f>
        <v>200</v>
      </c>
      <c r="E32" s="8" t="s">
        <v>65</v>
      </c>
    </row>
    <row r="33" spans="1:5" ht="17.45" customHeight="1">
      <c r="A33" s="13" t="s">
        <v>88</v>
      </c>
      <c r="B33" s="28">
        <v>4000</v>
      </c>
      <c r="C33" s="28">
        <v>4000</v>
      </c>
      <c r="D33" s="28">
        <f>'General Government'!D37</f>
        <v>2000</v>
      </c>
      <c r="E33" s="8" t="s">
        <v>65</v>
      </c>
    </row>
    <row r="34" spans="1:5" ht="17.45" customHeight="1">
      <c r="A34" s="13" t="s">
        <v>89</v>
      </c>
      <c r="B34" s="28">
        <v>0</v>
      </c>
      <c r="C34" s="28">
        <v>0</v>
      </c>
      <c r="D34" s="28">
        <f>+'General Government'!D38</f>
        <v>4000</v>
      </c>
      <c r="E34" s="8" t="s">
        <v>65</v>
      </c>
    </row>
    <row r="35" spans="1:5" ht="17.45" customHeight="1">
      <c r="A35" s="13" t="s">
        <v>90</v>
      </c>
      <c r="B35" s="28">
        <v>1267</v>
      </c>
      <c r="C35" s="28">
        <v>1267</v>
      </c>
      <c r="D35" s="28">
        <f>'Shellfish Conservation'!D24</f>
        <v>0</v>
      </c>
      <c r="E35" s="8" t="s">
        <v>65</v>
      </c>
    </row>
    <row r="36" spans="1:5" ht="17.45" customHeight="1">
      <c r="A36" s="13" t="s">
        <v>91</v>
      </c>
      <c r="B36" s="28">
        <v>2239</v>
      </c>
      <c r="C36" s="28">
        <v>0</v>
      </c>
      <c r="D36" s="28">
        <f>+Recreation!D21</f>
        <v>0</v>
      </c>
      <c r="E36" s="8" t="s">
        <v>65</v>
      </c>
    </row>
    <row r="37" spans="1:5" ht="17.45" customHeight="1">
      <c r="A37" s="13" t="s">
        <v>92</v>
      </c>
      <c r="B37" s="28">
        <v>5887</v>
      </c>
      <c r="C37" s="28">
        <v>6871</v>
      </c>
      <c r="D37" s="28">
        <v>7323</v>
      </c>
      <c r="E37" s="8" t="s">
        <v>65</v>
      </c>
    </row>
    <row r="38" spans="1:5" ht="17.45" customHeight="1">
      <c r="A38" s="13" t="s">
        <v>93</v>
      </c>
      <c r="B38" s="28">
        <v>200</v>
      </c>
      <c r="C38" s="28">
        <v>450</v>
      </c>
      <c r="D38" s="28">
        <f>TOPMB!E61</f>
        <v>200</v>
      </c>
      <c r="E38" s="8" t="s">
        <v>65</v>
      </c>
    </row>
    <row r="39" spans="1:5" ht="17.45" customHeight="1">
      <c r="A39" s="13" t="s">
        <v>94</v>
      </c>
      <c r="B39" s="28">
        <v>47650</v>
      </c>
      <c r="C39" s="28">
        <v>47150</v>
      </c>
      <c r="D39" s="28">
        <f>TOPMB!E58+TOPMB!E59+TOPMB!E60</f>
        <v>52150</v>
      </c>
      <c r="E39" s="8" t="s">
        <v>65</v>
      </c>
    </row>
    <row r="40" spans="1:5" ht="17.45" customHeight="1" thickBot="1">
      <c r="A40" s="13" t="s">
        <v>95</v>
      </c>
      <c r="B40" s="35">
        <v>7200</v>
      </c>
      <c r="C40" s="35">
        <v>6999</v>
      </c>
      <c r="D40" s="35">
        <f>TOPMB!E55+TOPMB!E56+TOPMB!E57</f>
        <v>7250</v>
      </c>
      <c r="E40" s="8" t="s">
        <v>65</v>
      </c>
    </row>
    <row r="41" spans="1:5" ht="17.45" customHeight="1">
      <c r="A41" s="23" t="s">
        <v>49</v>
      </c>
      <c r="B41" s="28">
        <f>SUM(B5:B40)</f>
        <v>898282</v>
      </c>
      <c r="C41" s="28">
        <f>SUM(C5:C40)</f>
        <v>640553</v>
      </c>
      <c r="D41" s="28">
        <f>SUM(D5:D40)</f>
        <v>978663.42</v>
      </c>
    </row>
    <row r="42" spans="1:5" ht="17.45" customHeight="1">
      <c r="A42" s="23"/>
      <c r="B42" s="28"/>
      <c r="C42" s="28"/>
      <c r="D42" s="28"/>
    </row>
    <row r="43" spans="1:5" ht="17.45" customHeight="1">
      <c r="A43" s="23" t="s">
        <v>96</v>
      </c>
      <c r="B43" s="28">
        <f>SUM(B10:B40)</f>
        <v>667456</v>
      </c>
      <c r="C43" s="28">
        <f>SUM(C10:C40)</f>
        <v>357434</v>
      </c>
      <c r="D43" s="28">
        <f>SUM(D10:D40)</f>
        <v>672595.42</v>
      </c>
      <c r="E43" s="49"/>
    </row>
    <row r="44" spans="1:5">
      <c r="A44" s="13"/>
      <c r="B44" s="28"/>
      <c r="C44" s="28"/>
      <c r="D44" s="28"/>
    </row>
    <row r="45" spans="1:5">
      <c r="B45"/>
      <c r="C45"/>
      <c r="D45"/>
      <c r="E45"/>
    </row>
    <row r="46" spans="1:5">
      <c r="B46"/>
      <c r="C46"/>
      <c r="D46"/>
      <c r="E46"/>
    </row>
    <row r="47" spans="1:5">
      <c r="B47"/>
      <c r="C47"/>
      <c r="D47"/>
      <c r="E47"/>
    </row>
    <row r="48" spans="1:5">
      <c r="B48"/>
      <c r="C48"/>
      <c r="D48"/>
      <c r="E48"/>
    </row>
    <row r="49" spans="1:5">
      <c r="B49"/>
      <c r="C49"/>
      <c r="D49"/>
      <c r="E49"/>
    </row>
    <row r="50" spans="1:5">
      <c r="B50"/>
      <c r="C50"/>
      <c r="D50"/>
      <c r="E50"/>
    </row>
    <row r="51" spans="1:5">
      <c r="B51"/>
      <c r="C51"/>
      <c r="D51"/>
      <c r="E51"/>
    </row>
    <row r="52" spans="1:5">
      <c r="B52"/>
      <c r="C52"/>
      <c r="D52"/>
      <c r="E52"/>
    </row>
    <row r="53" spans="1:5">
      <c r="B53"/>
      <c r="C53"/>
      <c r="D53"/>
      <c r="E53"/>
    </row>
    <row r="54" spans="1:5">
      <c r="B54"/>
      <c r="C54"/>
      <c r="D54"/>
      <c r="E54"/>
    </row>
    <row r="55" spans="1:5">
      <c r="B55"/>
      <c r="C55"/>
      <c r="D55"/>
      <c r="E55"/>
    </row>
    <row r="56" spans="1:5">
      <c r="B56"/>
      <c r="C56"/>
      <c r="D56"/>
      <c r="E56"/>
    </row>
    <row r="57" spans="1:5">
      <c r="B57"/>
      <c r="C57"/>
      <c r="D57"/>
      <c r="E57"/>
    </row>
    <row r="58" spans="1:5">
      <c r="B58"/>
      <c r="C58"/>
      <c r="D58"/>
      <c r="E58"/>
    </row>
    <row r="59" spans="1:5">
      <c r="B59"/>
      <c r="C59"/>
      <c r="D59"/>
      <c r="E59"/>
    </row>
    <row r="60" spans="1:5">
      <c r="B60"/>
      <c r="C60"/>
      <c r="D60"/>
      <c r="E60"/>
    </row>
    <row r="61" spans="1:5">
      <c r="A61" s="13"/>
      <c r="B61" s="13"/>
      <c r="C61" s="13"/>
      <c r="D61" s="13"/>
    </row>
    <row r="62" spans="1:5">
      <c r="A62" s="13"/>
      <c r="B62" s="13"/>
      <c r="C62" s="13"/>
      <c r="D62" s="13"/>
    </row>
    <row r="63" spans="1:5">
      <c r="A63" s="13"/>
      <c r="B63" s="13"/>
      <c r="C63" s="13"/>
      <c r="D63" s="13"/>
    </row>
    <row r="64" spans="1:5">
      <c r="A64" s="13"/>
      <c r="B64" s="13"/>
      <c r="C64" s="13"/>
      <c r="D64" s="13"/>
    </row>
    <row r="65" spans="1:4">
      <c r="A65" s="13"/>
      <c r="B65" s="13"/>
      <c r="C65" s="13"/>
      <c r="D65" s="13"/>
    </row>
    <row r="66" spans="1:4">
      <c r="A66" s="13"/>
      <c r="B66" s="13"/>
      <c r="C66" s="13"/>
      <c r="D66" s="13"/>
    </row>
    <row r="67" spans="1:4">
      <c r="A67" s="13"/>
      <c r="B67" s="13"/>
      <c r="C67" s="13"/>
      <c r="D67" s="13"/>
    </row>
    <row r="68" spans="1:4">
      <c r="A68" s="13"/>
      <c r="B68" s="13"/>
      <c r="C68" s="13"/>
      <c r="D68" s="13"/>
    </row>
    <row r="69" spans="1:4">
      <c r="A69" s="13"/>
      <c r="B69" s="13"/>
      <c r="C69" s="13"/>
      <c r="D69" s="13"/>
    </row>
    <row r="70" spans="1:4">
      <c r="A70" s="13"/>
      <c r="B70" s="13"/>
      <c r="C70" s="13"/>
      <c r="D70" s="13"/>
    </row>
    <row r="71" spans="1:4">
      <c r="A71" s="13"/>
      <c r="B71" s="13"/>
      <c r="C71" s="13"/>
      <c r="D71" s="13"/>
    </row>
    <row r="72" spans="1:4">
      <c r="A72" s="13"/>
      <c r="B72" s="13"/>
      <c r="C72" s="13"/>
      <c r="D72" s="13"/>
    </row>
    <row r="73" spans="1:4">
      <c r="A73" s="13"/>
      <c r="B73" s="13"/>
      <c r="C73" s="13"/>
      <c r="D73" s="13"/>
    </row>
    <row r="74" spans="1:4">
      <c r="A74" s="13"/>
      <c r="B74" s="13"/>
      <c r="C74" s="13"/>
      <c r="D74" s="13"/>
    </row>
    <row r="75" spans="1:4">
      <c r="A75" s="13"/>
      <c r="B75" s="13"/>
      <c r="C75" s="13"/>
      <c r="D75" s="13"/>
    </row>
    <row r="76" spans="1:4">
      <c r="A76" s="13"/>
      <c r="B76" s="13"/>
      <c r="C76" s="13"/>
      <c r="D76" s="13"/>
    </row>
    <row r="77" spans="1:4">
      <c r="A77" s="13"/>
      <c r="B77" s="13"/>
      <c r="C77" s="13"/>
      <c r="D77" s="13"/>
    </row>
    <row r="78" spans="1:4">
      <c r="A78" s="13"/>
      <c r="B78" s="13"/>
      <c r="C78" s="13"/>
      <c r="D78" s="13"/>
    </row>
    <row r="79" spans="1:4">
      <c r="A79" s="13"/>
      <c r="B79" s="13"/>
      <c r="C79" s="13"/>
      <c r="D79" s="13"/>
    </row>
    <row r="80" spans="1:4">
      <c r="A80" s="13"/>
      <c r="B80" s="13"/>
      <c r="C80" s="13"/>
      <c r="D80" s="13"/>
    </row>
    <row r="81" spans="1:4">
      <c r="A81" s="13"/>
      <c r="B81" s="13"/>
      <c r="C81" s="13"/>
      <c r="D81" s="13"/>
    </row>
    <row r="82" spans="1:4">
      <c r="A82" s="13"/>
      <c r="B82" s="13"/>
      <c r="C82" s="13"/>
      <c r="D82" s="13"/>
    </row>
    <row r="83" spans="1:4">
      <c r="A83" s="13"/>
      <c r="B83" s="13"/>
      <c r="C83" s="13"/>
      <c r="D83" s="13"/>
    </row>
    <row r="84" spans="1:4">
      <c r="A84" s="13"/>
      <c r="B84" s="13"/>
      <c r="C84" s="13"/>
      <c r="D84" s="13"/>
    </row>
    <row r="85" spans="1:4">
      <c r="A85" s="13"/>
      <c r="B85" s="13"/>
      <c r="C85" s="13"/>
      <c r="D85" s="13"/>
    </row>
    <row r="86" spans="1:4">
      <c r="A86" s="13"/>
      <c r="B86" s="13"/>
      <c r="C86" s="13"/>
      <c r="D86" s="13"/>
    </row>
    <row r="87" spans="1:4">
      <c r="A87" s="13"/>
      <c r="B87" s="13"/>
      <c r="C87" s="13"/>
      <c r="D87" s="13"/>
    </row>
    <row r="88" spans="1:4">
      <c r="A88" s="13"/>
      <c r="B88" s="13"/>
      <c r="C88" s="13"/>
      <c r="D88" s="13"/>
    </row>
    <row r="89" spans="1:4">
      <c r="A89" s="13"/>
      <c r="B89" s="13"/>
      <c r="C89" s="13"/>
      <c r="D89" s="13"/>
    </row>
    <row r="90" spans="1:4">
      <c r="A90" s="13"/>
      <c r="B90" s="13"/>
      <c r="C90" s="13"/>
      <c r="D90" s="13"/>
    </row>
    <row r="91" spans="1:4">
      <c r="A91" s="13"/>
      <c r="B91" s="13"/>
      <c r="C91" s="13"/>
      <c r="D91" s="13"/>
    </row>
    <row r="92" spans="1:4">
      <c r="A92" s="13"/>
      <c r="B92" s="13"/>
      <c r="C92" s="13"/>
      <c r="D92" s="13"/>
    </row>
    <row r="93" spans="1:4">
      <c r="A93" s="13"/>
      <c r="B93" s="13"/>
      <c r="C93" s="13"/>
      <c r="D93" s="13"/>
    </row>
    <row r="94" spans="1:4">
      <c r="A94" s="13"/>
      <c r="B94" s="13"/>
      <c r="C94" s="13"/>
      <c r="D94" s="13"/>
    </row>
    <row r="95" spans="1:4">
      <c r="A95" s="13"/>
      <c r="B95" s="13"/>
      <c r="C95" s="13"/>
      <c r="D95" s="13"/>
    </row>
    <row r="96" spans="1:4">
      <c r="A96" s="13"/>
      <c r="B96" s="13"/>
      <c r="C96" s="13"/>
      <c r="D96" s="13"/>
    </row>
    <row r="97" spans="1:4">
      <c r="A97" s="13"/>
      <c r="B97" s="13"/>
      <c r="C97" s="13"/>
      <c r="D97" s="13"/>
    </row>
    <row r="98" spans="1:4">
      <c r="A98" s="13"/>
      <c r="B98" s="13"/>
      <c r="C98" s="13"/>
      <c r="D98" s="13"/>
    </row>
    <row r="99" spans="1:4">
      <c r="A99" s="13"/>
      <c r="B99" s="13"/>
      <c r="C99" s="13"/>
      <c r="D99" s="13"/>
    </row>
    <row r="100" spans="1:4">
      <c r="A100" s="13"/>
      <c r="B100" s="13"/>
      <c r="C100" s="13"/>
      <c r="D100" s="13"/>
    </row>
    <row r="101" spans="1:4">
      <c r="A101" s="13"/>
      <c r="B101" s="13"/>
      <c r="C101" s="13"/>
      <c r="D101" s="13"/>
    </row>
    <row r="102" spans="1:4">
      <c r="A102" s="13"/>
      <c r="B102" s="13"/>
      <c r="C102" s="13"/>
      <c r="D102" s="13"/>
    </row>
  </sheetData>
  <phoneticPr fontId="0" type="noConversion"/>
  <pageMargins left="0.67" right="0.59" top="0.99750000000000005" bottom="0.78" header="0.57999999999999996" footer="0.5"/>
  <pageSetup scale="73" orientation="portrait" horizontalDpi="4294967293" r:id="rId1"/>
  <headerFooter alignWithMargins="0">
    <oddHeader>&amp;C&amp;"Arial,Bold"&amp;24Revenue Sources&amp;Rrev 05/05/17</oddHeader>
    <oddFooter>&amp;C&amp;"Helvetica,Bold"&amp;14 4</oddFooter>
  </headerFooter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1"/>
  <sheetViews>
    <sheetView topLeftCell="A29" zoomScaleNormal="100" zoomScalePageLayoutView="125" workbookViewId="0" xr3:uid="{F9CF3CF3-643B-5BE6-8B46-32C596A47465}">
      <selection activeCell="D2" sqref="D2"/>
    </sheetView>
  </sheetViews>
  <sheetFormatPr defaultRowHeight="18"/>
  <cols>
    <col min="1" max="1" width="46.42578125" style="13" customWidth="1"/>
    <col min="2" max="2" width="13.85546875" style="70" bestFit="1" customWidth="1"/>
    <col min="3" max="3" width="13.85546875" style="71" bestFit="1" customWidth="1"/>
    <col min="4" max="4" width="13.85546875" style="70" bestFit="1" customWidth="1"/>
    <col min="5" max="5" width="13.85546875" style="70" customWidth="1"/>
    <col min="6" max="6" width="12.7109375" style="13" bestFit="1" customWidth="1"/>
    <col min="7" max="7" width="10.7109375" style="13" bestFit="1" customWidth="1"/>
    <col min="8" max="16384" width="9.140625" style="13"/>
  </cols>
  <sheetData>
    <row r="1" spans="1:6" ht="20.25">
      <c r="A1" s="65"/>
      <c r="B1" s="11" t="s">
        <v>55</v>
      </c>
      <c r="C1" s="66" t="s">
        <v>56</v>
      </c>
      <c r="D1" s="11" t="s">
        <v>55</v>
      </c>
      <c r="E1" s="11" t="s">
        <v>97</v>
      </c>
      <c r="F1" s="65"/>
    </row>
    <row r="2" spans="1:6" s="69" customFormat="1" ht="20.25">
      <c r="A2" s="67"/>
      <c r="B2" s="11" t="s">
        <v>13</v>
      </c>
      <c r="C2" s="11" t="s">
        <v>13</v>
      </c>
      <c r="D2" s="78" t="s">
        <v>14</v>
      </c>
      <c r="E2" s="11" t="s">
        <v>98</v>
      </c>
      <c r="F2" s="67"/>
    </row>
    <row r="3" spans="1:6" s="69" customFormat="1" ht="18.75">
      <c r="A3" s="67"/>
      <c r="B3" s="54"/>
      <c r="C3" s="68" t="s">
        <v>58</v>
      </c>
      <c r="D3" s="54"/>
      <c r="E3" s="54"/>
      <c r="F3" s="67"/>
    </row>
    <row r="4" spans="1:6" ht="20.100000000000001" customHeight="1">
      <c r="A4" s="267" t="s">
        <v>99</v>
      </c>
      <c r="F4" s="51"/>
    </row>
    <row r="5" spans="1:6" ht="20.100000000000001" customHeight="1">
      <c r="A5" s="13" t="s">
        <v>100</v>
      </c>
      <c r="B5" s="16"/>
      <c r="C5" s="16"/>
      <c r="D5" s="16"/>
      <c r="E5" s="73"/>
      <c r="F5" s="65"/>
    </row>
    <row r="6" spans="1:6" ht="20.100000000000001" customHeight="1">
      <c r="A6" s="13" t="s">
        <v>101</v>
      </c>
      <c r="B6" s="16">
        <v>24437</v>
      </c>
      <c r="C6" s="16">
        <v>24437</v>
      </c>
      <c r="D6" s="16">
        <v>23498</v>
      </c>
      <c r="E6" s="73">
        <f t="shared" ref="E6:E24" si="0">PERCENTILE((D6-B6)/B6,1)</f>
        <v>-3.842533862585424E-2</v>
      </c>
      <c r="F6" s="65"/>
    </row>
    <row r="7" spans="1:6" ht="20.100000000000001" customHeight="1">
      <c r="A7" s="13" t="s">
        <v>102</v>
      </c>
      <c r="B7" s="16">
        <v>12338</v>
      </c>
      <c r="C7" s="16">
        <v>12338</v>
      </c>
      <c r="D7" s="16">
        <v>12388</v>
      </c>
      <c r="E7" s="73">
        <f t="shared" si="0"/>
        <v>4.052520667855406E-3</v>
      </c>
      <c r="F7" s="65"/>
    </row>
    <row r="8" spans="1:6" ht="20.100000000000001" customHeight="1">
      <c r="A8" s="13" t="s">
        <v>103</v>
      </c>
      <c r="B8" s="16">
        <v>6814</v>
      </c>
      <c r="C8" s="16">
        <v>6814</v>
      </c>
      <c r="D8" s="16">
        <v>6814</v>
      </c>
      <c r="E8" s="73">
        <f t="shared" si="0"/>
        <v>0</v>
      </c>
      <c r="F8" s="65"/>
    </row>
    <row r="9" spans="1:6" ht="20.100000000000001" customHeight="1">
      <c r="A9" s="13" t="s">
        <v>104</v>
      </c>
      <c r="B9" s="16">
        <v>26500</v>
      </c>
      <c r="C9" s="16">
        <v>26500</v>
      </c>
      <c r="D9" s="16">
        <v>23500</v>
      </c>
      <c r="E9" s="73">
        <f t="shared" si="0"/>
        <v>-0.11320754716981132</v>
      </c>
      <c r="F9" s="51"/>
    </row>
    <row r="10" spans="1:6" ht="20.100000000000001" customHeight="1">
      <c r="A10" s="13" t="s">
        <v>105</v>
      </c>
      <c r="B10" s="16">
        <v>3140</v>
      </c>
      <c r="C10" s="16">
        <v>3140</v>
      </c>
      <c r="D10" s="16">
        <v>3331</v>
      </c>
      <c r="E10" s="73">
        <f t="shared" si="0"/>
        <v>6.0828025477707007E-2</v>
      </c>
      <c r="F10" s="65"/>
    </row>
    <row r="11" spans="1:6" ht="20.100000000000001" customHeight="1">
      <c r="A11" s="13" t="s">
        <v>106</v>
      </c>
      <c r="B11" s="16">
        <v>52184</v>
      </c>
      <c r="C11" s="16">
        <v>52184</v>
      </c>
      <c r="D11" s="16">
        <v>54346</v>
      </c>
      <c r="E11" s="73">
        <f t="shared" si="0"/>
        <v>4.1430323470795644E-2</v>
      </c>
      <c r="F11" s="65"/>
    </row>
    <row r="12" spans="1:6" ht="20.100000000000001" customHeight="1">
      <c r="A12" s="13" t="s">
        <v>107</v>
      </c>
      <c r="B12" s="16">
        <v>10017</v>
      </c>
      <c r="C12" s="16">
        <v>10017</v>
      </c>
      <c r="D12" s="16">
        <v>10195</v>
      </c>
      <c r="E12" s="73">
        <f t="shared" si="0"/>
        <v>1.7769791354697015E-2</v>
      </c>
      <c r="F12" s="65"/>
    </row>
    <row r="13" spans="1:6" ht="20.100000000000001" customHeight="1">
      <c r="A13" s="13" t="s">
        <v>108</v>
      </c>
      <c r="B13" s="16">
        <v>5000</v>
      </c>
      <c r="C13" s="16">
        <v>5000</v>
      </c>
      <c r="D13" s="16">
        <v>5000</v>
      </c>
      <c r="E13" s="73">
        <f t="shared" si="0"/>
        <v>0</v>
      </c>
      <c r="F13" s="65"/>
    </row>
    <row r="14" spans="1:6" ht="20.100000000000001" customHeight="1">
      <c r="A14" s="13" t="s">
        <v>109</v>
      </c>
      <c r="B14" s="16">
        <v>878430</v>
      </c>
      <c r="C14" s="16">
        <v>878430</v>
      </c>
      <c r="D14" s="16">
        <v>836770</v>
      </c>
      <c r="E14" s="73">
        <f t="shared" si="0"/>
        <v>-4.7425520530947257E-2</v>
      </c>
      <c r="F14" s="65"/>
    </row>
    <row r="15" spans="1:6" ht="20.100000000000001" customHeight="1">
      <c r="A15" s="13" t="s">
        <v>110</v>
      </c>
      <c r="B15" s="16">
        <v>340498</v>
      </c>
      <c r="C15" s="16">
        <v>340498</v>
      </c>
      <c r="D15" s="16">
        <v>332907</v>
      </c>
      <c r="E15" s="73">
        <f t="shared" si="0"/>
        <v>-2.2293816703769186E-2</v>
      </c>
      <c r="F15" s="65"/>
    </row>
    <row r="16" spans="1:6" ht="20.100000000000001" customHeight="1">
      <c r="A16" s="13" t="s">
        <v>111</v>
      </c>
      <c r="B16" s="16">
        <v>347200</v>
      </c>
      <c r="C16" s="16">
        <v>347200</v>
      </c>
      <c r="D16" s="16">
        <v>299272</v>
      </c>
      <c r="E16" s="73">
        <f t="shared" si="0"/>
        <v>-0.13804147465437788</v>
      </c>
      <c r="F16" s="51"/>
    </row>
    <row r="17" spans="1:6" ht="20.100000000000001" customHeight="1">
      <c r="A17" s="13" t="s">
        <v>112</v>
      </c>
      <c r="B17" s="16">
        <v>43149</v>
      </c>
      <c r="C17" s="16">
        <v>43149</v>
      </c>
      <c r="D17" s="16">
        <v>44841</v>
      </c>
      <c r="E17" s="73">
        <f t="shared" si="0"/>
        <v>3.9212959744142392E-2</v>
      </c>
      <c r="F17" s="65"/>
    </row>
    <row r="18" spans="1:6" ht="20.100000000000001" customHeight="1">
      <c r="A18" s="13" t="s">
        <v>113</v>
      </c>
      <c r="B18" s="16">
        <v>72504</v>
      </c>
      <c r="C18" s="16">
        <v>72504</v>
      </c>
      <c r="D18" s="16">
        <v>73273</v>
      </c>
      <c r="E18" s="73">
        <f t="shared" si="0"/>
        <v>1.0606311375924087E-2</v>
      </c>
      <c r="F18" s="65"/>
    </row>
    <row r="19" spans="1:6" ht="20.100000000000001" customHeight="1">
      <c r="A19" s="13" t="s">
        <v>114</v>
      </c>
      <c r="B19" s="16">
        <v>163659</v>
      </c>
      <c r="C19" s="16">
        <v>163659</v>
      </c>
      <c r="D19" s="16">
        <v>168929</v>
      </c>
      <c r="E19" s="73">
        <f t="shared" si="0"/>
        <v>3.2201101069907555E-2</v>
      </c>
      <c r="F19" s="65"/>
    </row>
    <row r="20" spans="1:6" ht="20.100000000000001" customHeight="1">
      <c r="A20" s="13" t="s">
        <v>115</v>
      </c>
      <c r="B20" s="16">
        <v>149637</v>
      </c>
      <c r="C20" s="16">
        <v>149637</v>
      </c>
      <c r="D20" s="16">
        <v>204417</v>
      </c>
      <c r="E20" s="73">
        <f t="shared" si="0"/>
        <v>0.36608592794562844</v>
      </c>
      <c r="F20" s="65"/>
    </row>
    <row r="21" spans="1:6" ht="20.100000000000001" customHeight="1">
      <c r="A21" s="13" t="s">
        <v>116</v>
      </c>
      <c r="B21" s="16">
        <v>1000</v>
      </c>
      <c r="C21" s="16">
        <v>1000</v>
      </c>
      <c r="D21" s="16">
        <v>1000</v>
      </c>
      <c r="E21" s="73">
        <f t="shared" si="0"/>
        <v>0</v>
      </c>
      <c r="F21" s="65"/>
    </row>
    <row r="22" spans="1:6" ht="20.100000000000001" customHeight="1">
      <c r="A22" s="13" t="s">
        <v>117</v>
      </c>
      <c r="B22" s="16">
        <v>52399</v>
      </c>
      <c r="C22" s="16">
        <v>52399</v>
      </c>
      <c r="D22" s="16">
        <v>54191</v>
      </c>
      <c r="E22" s="73">
        <f t="shared" si="0"/>
        <v>3.4199125937517894E-2</v>
      </c>
      <c r="F22" s="65"/>
    </row>
    <row r="23" spans="1:6" ht="20.100000000000001" customHeight="1">
      <c r="A23" s="13" t="s">
        <v>118</v>
      </c>
      <c r="B23" s="16">
        <v>183600</v>
      </c>
      <c r="C23" s="16">
        <v>183600</v>
      </c>
      <c r="D23" s="16">
        <v>189600</v>
      </c>
      <c r="E23" s="73">
        <f t="shared" si="0"/>
        <v>3.2679738562091505E-2</v>
      </c>
      <c r="F23" s="51"/>
    </row>
    <row r="24" spans="1:6" ht="20.100000000000001" customHeight="1">
      <c r="A24" s="13" t="s">
        <v>119</v>
      </c>
      <c r="B24" s="16">
        <v>10000</v>
      </c>
      <c r="C24" s="16">
        <v>10000</v>
      </c>
      <c r="D24" s="16">
        <v>0</v>
      </c>
      <c r="E24" s="73">
        <f t="shared" si="0"/>
        <v>-1</v>
      </c>
      <c r="F24" s="65"/>
    </row>
    <row r="25" spans="1:6" ht="20.100000000000001" customHeight="1">
      <c r="A25" s="13" t="s">
        <v>120</v>
      </c>
      <c r="B25" s="16" t="s">
        <v>5</v>
      </c>
      <c r="C25" s="16" t="s">
        <v>5</v>
      </c>
      <c r="D25" s="16" t="s">
        <v>5</v>
      </c>
      <c r="E25" s="73"/>
      <c r="F25" s="65"/>
    </row>
    <row r="26" spans="1:6" ht="20.100000000000001" customHeight="1" thickBot="1">
      <c r="B26" s="31"/>
      <c r="C26" s="31"/>
      <c r="D26" s="31"/>
      <c r="E26" s="73"/>
      <c r="F26" s="65"/>
    </row>
    <row r="27" spans="1:6" ht="20.100000000000001" customHeight="1">
      <c r="A27" s="13" t="s">
        <v>121</v>
      </c>
      <c r="B27" s="25">
        <f>SUM(B5:B26)</f>
        <v>2382506</v>
      </c>
      <c r="C27" s="25">
        <f>SUM(C5:C26)</f>
        <v>2382506</v>
      </c>
      <c r="D27" s="25">
        <f>SUM(D5:D26)</f>
        <v>2344272</v>
      </c>
      <c r="E27" s="73">
        <f>PERCENTILE((D27-B27)/B27,1)</f>
        <v>-1.6047808484008014E-2</v>
      </c>
      <c r="F27" s="65"/>
    </row>
    <row r="28" spans="1:6" ht="20.100000000000001" customHeight="1" thickBot="1">
      <c r="A28" s="13" t="s">
        <v>122</v>
      </c>
      <c r="B28" s="31">
        <v>7500</v>
      </c>
      <c r="C28" s="31">
        <v>7500</v>
      </c>
      <c r="D28" s="31">
        <v>7500</v>
      </c>
      <c r="E28" s="73"/>
      <c r="F28" s="65"/>
    </row>
    <row r="29" spans="1:6" ht="20.100000000000001" customHeight="1">
      <c r="A29" s="23" t="s">
        <v>123</v>
      </c>
      <c r="B29" s="16">
        <f>SUM(B27:B28)</f>
        <v>2390006</v>
      </c>
      <c r="C29" s="16">
        <f>SUM(C27:C28)</f>
        <v>2390006</v>
      </c>
      <c r="D29" s="16">
        <f>SUM(D27:D28)</f>
        <v>2351772</v>
      </c>
      <c r="E29" s="73">
        <f>PERCENTILE((D29-B29)/B29,1)</f>
        <v>-1.5997449378788171E-2</v>
      </c>
      <c r="F29" s="65"/>
    </row>
    <row r="30" spans="1:6" ht="20.100000000000001" customHeight="1">
      <c r="B30" s="16"/>
      <c r="C30" s="16"/>
      <c r="D30" s="16"/>
      <c r="E30" s="73"/>
      <c r="F30" s="65"/>
    </row>
    <row r="31" spans="1:6" ht="20.100000000000001" customHeight="1">
      <c r="A31" s="69" t="s">
        <v>124</v>
      </c>
      <c r="B31" s="16"/>
      <c r="C31" s="16"/>
      <c r="D31" s="16"/>
      <c r="E31" s="73"/>
      <c r="F31" s="65"/>
    </row>
    <row r="32" spans="1:6" ht="20.100000000000001" customHeight="1">
      <c r="A32" s="13" t="s">
        <v>125</v>
      </c>
      <c r="B32" s="16">
        <v>132000</v>
      </c>
      <c r="C32" s="16">
        <f>132000+52293</f>
        <v>184293</v>
      </c>
      <c r="D32" s="16">
        <v>150000</v>
      </c>
      <c r="E32" s="73">
        <f>PERCENTILE((D32-B32)/B32,1)</f>
        <v>0.13636363636363635</v>
      </c>
      <c r="F32" s="65"/>
    </row>
    <row r="33" spans="1:6" ht="20.100000000000001" customHeight="1">
      <c r="A33" s="13" t="s">
        <v>126</v>
      </c>
      <c r="B33" s="16">
        <v>0</v>
      </c>
      <c r="C33" s="16">
        <v>0</v>
      </c>
      <c r="D33" s="16">
        <v>52293</v>
      </c>
      <c r="E33" s="73">
        <v>1</v>
      </c>
      <c r="F33" s="65"/>
    </row>
    <row r="34" spans="1:6" ht="20.100000000000001" customHeight="1">
      <c r="A34" s="13" t="s">
        <v>127</v>
      </c>
      <c r="B34" s="16">
        <v>0</v>
      </c>
      <c r="C34" s="16">
        <v>0</v>
      </c>
      <c r="D34" s="16">
        <v>25000</v>
      </c>
      <c r="E34" s="73">
        <v>1</v>
      </c>
      <c r="F34" s="65"/>
    </row>
    <row r="35" spans="1:6" ht="20.100000000000001" customHeight="1">
      <c r="A35" s="13" t="s">
        <v>128</v>
      </c>
      <c r="B35" s="16">
        <v>25000</v>
      </c>
      <c r="C35" s="16">
        <v>25000</v>
      </c>
      <c r="D35" s="16">
        <v>0</v>
      </c>
      <c r="E35" s="73">
        <f>PERCENTILE((D35-B35)/B35,1)</f>
        <v>-1</v>
      </c>
      <c r="F35" s="65"/>
    </row>
    <row r="36" spans="1:6" ht="20.100000000000001" customHeight="1">
      <c r="A36" s="13" t="s">
        <v>129</v>
      </c>
      <c r="B36" s="16">
        <v>73826</v>
      </c>
      <c r="C36" s="16">
        <v>73826</v>
      </c>
      <c r="D36" s="16">
        <v>78775</v>
      </c>
      <c r="E36" s="73">
        <f>PERCENTILE((D36-B36)/B36,1)</f>
        <v>6.7036003575975944E-2</v>
      </c>
      <c r="F36" s="65"/>
    </row>
    <row r="37" spans="1:6" ht="20.100000000000001" customHeight="1" thickBot="1">
      <c r="A37" s="13" t="s">
        <v>130</v>
      </c>
      <c r="B37" s="31">
        <f>SUM(B29-B32-B35-B36)</f>
        <v>2159180</v>
      </c>
      <c r="C37" s="31">
        <v>2159180</v>
      </c>
      <c r="D37" s="31">
        <f>SUM(D29-D32-D33-D34-D35-D36)</f>
        <v>2045704</v>
      </c>
      <c r="E37" s="304">
        <f>PERCENTILE((D37-B37)/B37,1)</f>
        <v>-5.2555136672255205E-2</v>
      </c>
      <c r="F37" s="287"/>
    </row>
    <row r="38" spans="1:6" ht="20.100000000000001" customHeight="1">
      <c r="A38" s="23" t="s">
        <v>49</v>
      </c>
      <c r="B38" s="16">
        <f>SUM(B32:B37)</f>
        <v>2390006</v>
      </c>
      <c r="C38" s="16">
        <f>SUM(C32:C37)</f>
        <v>2442299</v>
      </c>
      <c r="D38" s="16">
        <f>SUM(D32:D37)</f>
        <v>2351772</v>
      </c>
      <c r="E38" s="73">
        <f>PERCENTILE((D38-B38)/B38,1)</f>
        <v>-1.5997449378788171E-2</v>
      </c>
      <c r="F38" s="287"/>
    </row>
    <row r="39" spans="1:6" ht="20.100000000000001" customHeight="1">
      <c r="A39" s="23"/>
      <c r="B39" s="16"/>
      <c r="C39" s="16"/>
      <c r="D39" s="16"/>
      <c r="E39" s="73"/>
      <c r="F39" s="287"/>
    </row>
    <row r="40" spans="1:6" ht="20.100000000000001" customHeight="1" thickBot="1">
      <c r="A40" s="74" t="s">
        <v>131</v>
      </c>
      <c r="B40" s="220" t="s">
        <v>132</v>
      </c>
      <c r="C40" s="16"/>
      <c r="D40" s="220" t="s">
        <v>133</v>
      </c>
      <c r="E40" s="73"/>
      <c r="F40" s="65"/>
    </row>
    <row r="41" spans="1:6" ht="20.100000000000001" customHeight="1">
      <c r="A41" s="32" t="s">
        <v>134</v>
      </c>
      <c r="B41" s="75">
        <v>79595</v>
      </c>
      <c r="C41" s="16"/>
      <c r="D41" s="75">
        <f>B41+D28-25000</f>
        <v>62095</v>
      </c>
      <c r="E41" s="73"/>
      <c r="F41" s="65"/>
    </row>
  </sheetData>
  <phoneticPr fontId="0" type="noConversion"/>
  <pageMargins left="0.67" right="0.59" top="1.2435416666666701" bottom="0.78" header="0.57999999999999996" footer="0.5"/>
  <pageSetup scale="81" orientation="portrait" horizontalDpi="360" verticalDpi="360" r:id="rId1"/>
  <headerFooter alignWithMargins="0">
    <oddHeader>&amp;C&amp;"Arial,Bold"&amp;24School Budget&amp;R&amp;8rev 05/05/17</oddHeader>
    <oddFooter>&amp;C&amp;"Helvetica,Bold"&amp;14 5</oddFooter>
  </headerFooter>
  <rowBreaks count="1" manualBreakCount="1">
    <brk id="3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8"/>
  <sheetViews>
    <sheetView zoomScaleNormal="100" zoomScalePageLayoutView="120" workbookViewId="0" xr3:uid="{78B4E459-6924-5F8B-B7BA-2DD04133E49E}">
      <selection activeCell="D2" sqref="D2"/>
    </sheetView>
  </sheetViews>
  <sheetFormatPr defaultRowHeight="20.25"/>
  <cols>
    <col min="1" max="1" width="49.140625" style="91" bestFit="1" customWidth="1"/>
    <col min="2" max="2" width="11.7109375" style="91" customWidth="1"/>
    <col min="3" max="3" width="12.28515625" style="91" bestFit="1" customWidth="1"/>
    <col min="4" max="4" width="11.7109375" style="91" customWidth="1"/>
    <col min="5" max="5" width="14.85546875" style="91" customWidth="1"/>
    <col min="6" max="6" width="9.85546875" style="61" bestFit="1" customWidth="1"/>
    <col min="7" max="16384" width="9.140625" style="91"/>
  </cols>
  <sheetData>
    <row r="1" spans="1:6">
      <c r="A1" s="13"/>
      <c r="B1" s="9" t="s">
        <v>55</v>
      </c>
      <c r="C1" s="9" t="s">
        <v>56</v>
      </c>
      <c r="D1" s="9" t="s">
        <v>55</v>
      </c>
      <c r="E1" s="9" t="s">
        <v>97</v>
      </c>
    </row>
    <row r="2" spans="1:6" s="81" customFormat="1">
      <c r="A2" s="69"/>
      <c r="B2" s="11" t="s">
        <v>13</v>
      </c>
      <c r="C2" s="11" t="s">
        <v>13</v>
      </c>
      <c r="D2" s="173" t="s">
        <v>14</v>
      </c>
      <c r="E2" s="9" t="s">
        <v>98</v>
      </c>
      <c r="F2" s="11"/>
    </row>
    <row r="3" spans="1:6" s="81" customFormat="1">
      <c r="A3" s="69"/>
      <c r="B3" s="69"/>
      <c r="C3" s="76" t="s">
        <v>58</v>
      </c>
      <c r="D3" s="69"/>
      <c r="E3" s="9"/>
      <c r="F3" s="11"/>
    </row>
    <row r="4" spans="1:6" s="81" customFormat="1">
      <c r="A4" s="69"/>
      <c r="B4" s="69"/>
      <c r="C4" s="69"/>
      <c r="D4" s="69"/>
      <c r="E4" s="70"/>
      <c r="F4" s="11"/>
    </row>
    <row r="5" spans="1:6">
      <c r="A5" s="267" t="s">
        <v>99</v>
      </c>
      <c r="B5" s="70"/>
      <c r="C5" s="70"/>
      <c r="D5" s="70"/>
      <c r="E5" s="70"/>
    </row>
    <row r="6" spans="1:6">
      <c r="A6" s="13" t="s">
        <v>135</v>
      </c>
      <c r="B6" s="16">
        <v>4000</v>
      </c>
      <c r="C6" s="16">
        <v>4000</v>
      </c>
      <c r="D6" s="16">
        <v>4000</v>
      </c>
      <c r="E6" s="165">
        <f t="shared" ref="E6:E21" si="0">PERCENTILE((D6-B6)/B6,1)</f>
        <v>0</v>
      </c>
    </row>
    <row r="7" spans="1:6">
      <c r="A7" s="13" t="s">
        <v>136</v>
      </c>
      <c r="B7" s="16">
        <v>3500</v>
      </c>
      <c r="C7" s="16">
        <v>3500</v>
      </c>
      <c r="D7" s="16">
        <v>3500</v>
      </c>
      <c r="E7" s="165">
        <f t="shared" si="0"/>
        <v>0</v>
      </c>
    </row>
    <row r="8" spans="1:6">
      <c r="A8" s="13" t="s">
        <v>137</v>
      </c>
      <c r="B8" s="16">
        <v>3500</v>
      </c>
      <c r="C8" s="16">
        <v>3500</v>
      </c>
      <c r="D8" s="16">
        <v>3500</v>
      </c>
      <c r="E8" s="165">
        <f t="shared" si="0"/>
        <v>0</v>
      </c>
    </row>
    <row r="9" spans="1:6">
      <c r="A9" s="13" t="s">
        <v>138</v>
      </c>
      <c r="B9" s="16">
        <v>29619</v>
      </c>
      <c r="C9" s="16">
        <v>29619</v>
      </c>
      <c r="D9" s="16">
        <v>30507.57</v>
      </c>
      <c r="E9" s="165">
        <f t="shared" si="0"/>
        <v>2.9999999999999988E-2</v>
      </c>
    </row>
    <row r="10" spans="1:6">
      <c r="A10" s="13" t="s">
        <v>139</v>
      </c>
      <c r="B10" s="16">
        <v>16370</v>
      </c>
      <c r="C10" s="16">
        <v>16370</v>
      </c>
      <c r="D10" s="16">
        <v>16861.099999999999</v>
      </c>
      <c r="E10" s="165">
        <f t="shared" si="0"/>
        <v>2.9999999999999912E-2</v>
      </c>
    </row>
    <row r="11" spans="1:6">
      <c r="A11" s="13" t="s">
        <v>140</v>
      </c>
      <c r="B11" s="16">
        <v>11350</v>
      </c>
      <c r="C11" s="16">
        <v>11300</v>
      </c>
      <c r="D11" s="16">
        <v>2100</v>
      </c>
      <c r="E11" s="165">
        <f t="shared" si="0"/>
        <v>-0.81497797356828194</v>
      </c>
    </row>
    <row r="12" spans="1:6">
      <c r="A12" s="13" t="s">
        <v>141</v>
      </c>
      <c r="B12" s="16">
        <v>300</v>
      </c>
      <c r="C12" s="16">
        <v>300</v>
      </c>
      <c r="D12" s="16">
        <v>300</v>
      </c>
      <c r="E12" s="165">
        <f t="shared" si="0"/>
        <v>0</v>
      </c>
    </row>
    <row r="13" spans="1:6">
      <c r="A13" s="13" t="s">
        <v>142</v>
      </c>
      <c r="B13" s="16">
        <v>1200</v>
      </c>
      <c r="C13" s="16">
        <v>1200</v>
      </c>
      <c r="D13" s="16">
        <v>1200</v>
      </c>
      <c r="E13" s="165">
        <f t="shared" si="0"/>
        <v>0</v>
      </c>
    </row>
    <row r="14" spans="1:6">
      <c r="A14" s="13" t="s">
        <v>143</v>
      </c>
      <c r="B14" s="16">
        <v>13596</v>
      </c>
      <c r="C14" s="16">
        <v>13596</v>
      </c>
      <c r="D14" s="16">
        <v>21204.75</v>
      </c>
      <c r="E14" s="165">
        <f t="shared" si="0"/>
        <v>0.55963150926743155</v>
      </c>
    </row>
    <row r="15" spans="1:6">
      <c r="A15" s="13" t="s">
        <v>144</v>
      </c>
      <c r="B15" s="16">
        <v>4533</v>
      </c>
      <c r="C15" s="16">
        <v>4533</v>
      </c>
      <c r="D15" s="16">
        <v>7068.25</v>
      </c>
      <c r="E15" s="165">
        <f t="shared" si="0"/>
        <v>0.55928744760644167</v>
      </c>
    </row>
    <row r="16" spans="1:6">
      <c r="A16" s="13" t="s">
        <v>145</v>
      </c>
      <c r="B16" s="16">
        <v>6000</v>
      </c>
      <c r="C16" s="16">
        <v>6000</v>
      </c>
      <c r="D16" s="16">
        <v>6000</v>
      </c>
      <c r="E16" s="165">
        <f t="shared" si="0"/>
        <v>0</v>
      </c>
    </row>
    <row r="17" spans="1:6">
      <c r="A17" s="13" t="s">
        <v>146</v>
      </c>
      <c r="B17" s="16">
        <v>4349</v>
      </c>
      <c r="C17" s="16">
        <v>4349</v>
      </c>
      <c r="D17" s="16">
        <v>4479.47</v>
      </c>
      <c r="E17" s="165">
        <f t="shared" si="0"/>
        <v>3.0000000000000058E-2</v>
      </c>
      <c r="F17" s="316"/>
    </row>
    <row r="18" spans="1:6">
      <c r="A18" s="13" t="s">
        <v>147</v>
      </c>
      <c r="B18" s="16">
        <v>250</v>
      </c>
      <c r="C18" s="16">
        <v>250</v>
      </c>
      <c r="D18" s="16">
        <v>250</v>
      </c>
      <c r="E18" s="165">
        <f t="shared" si="0"/>
        <v>0</v>
      </c>
    </row>
    <row r="19" spans="1:6">
      <c r="A19" s="13" t="s">
        <v>148</v>
      </c>
      <c r="B19" s="16">
        <v>2400</v>
      </c>
      <c r="C19" s="16"/>
      <c r="D19" s="16">
        <v>3300</v>
      </c>
      <c r="E19" s="165">
        <f t="shared" si="0"/>
        <v>0.375</v>
      </c>
    </row>
    <row r="20" spans="1:6" ht="21" thickBot="1">
      <c r="A20" s="13" t="s">
        <v>92</v>
      </c>
      <c r="B20" s="257">
        <v>7300</v>
      </c>
      <c r="C20" s="257">
        <v>6871</v>
      </c>
      <c r="D20" s="257">
        <v>7323</v>
      </c>
      <c r="E20" s="165">
        <f t="shared" si="0"/>
        <v>3.1506849315068495E-3</v>
      </c>
    </row>
    <row r="21" spans="1:6">
      <c r="A21" s="23" t="s">
        <v>149</v>
      </c>
      <c r="B21" s="16">
        <f>SUM(B6:B20)</f>
        <v>108267</v>
      </c>
      <c r="C21" s="16">
        <f>SUM(C6:C20)</f>
        <v>105388</v>
      </c>
      <c r="D21" s="16">
        <f>SUM(D6:D20)</f>
        <v>111594.14</v>
      </c>
      <c r="E21" s="165">
        <f t="shared" si="0"/>
        <v>3.0730878291630868E-2</v>
      </c>
    </row>
    <row r="22" spans="1:6">
      <c r="A22" s="13"/>
      <c r="B22" s="75"/>
      <c r="C22" s="75"/>
      <c r="D22" s="75"/>
      <c r="E22" s="165"/>
    </row>
    <row r="23" spans="1:6">
      <c r="A23" s="69" t="s">
        <v>124</v>
      </c>
      <c r="B23" s="75"/>
      <c r="C23" s="75"/>
      <c r="D23" s="75"/>
      <c r="E23" s="165"/>
    </row>
    <row r="24" spans="1:6">
      <c r="A24" s="13" t="s">
        <v>130</v>
      </c>
      <c r="B24" s="16">
        <f>SUM(B6:B20)</f>
        <v>108267</v>
      </c>
      <c r="C24" s="16"/>
      <c r="D24" s="16">
        <f>SUM(D6:D20)</f>
        <v>111594.14</v>
      </c>
      <c r="E24" s="165">
        <f>PERCENTILE((D24-B24)/B24,1)</f>
        <v>3.0730878291630868E-2</v>
      </c>
    </row>
    <row r="25" spans="1:6">
      <c r="A25" s="13"/>
      <c r="B25" s="13"/>
      <c r="C25" s="13"/>
      <c r="D25" s="13"/>
      <c r="E25" s="13"/>
    </row>
    <row r="28" spans="1:6">
      <c r="D28" s="102"/>
    </row>
  </sheetData>
  <phoneticPr fontId="0" type="noConversion"/>
  <pageMargins left="0.67" right="0.59" top="1.17" bottom="0.78" header="0.57999999999999996" footer="0.5"/>
  <pageSetup scale="86" orientation="portrait" horizontalDpi="360" verticalDpi="360" r:id="rId1"/>
  <headerFooter alignWithMargins="0">
    <oddHeader>&amp;C&amp;"Arial,Bold"&amp;24Town Officers' Salaries&amp;R05/05/2017</oddHeader>
    <oddFooter>&amp;C&amp;"Helvetica,Bold"&amp;14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9"/>
  <sheetViews>
    <sheetView zoomScaleNormal="100" zoomScalePageLayoutView="125" workbookViewId="0" xr3:uid="{9B253EF2-77E0-53E3-AE26-4D66ECD923F3}">
      <selection activeCell="D2" sqref="D2"/>
    </sheetView>
  </sheetViews>
  <sheetFormatPr defaultRowHeight="20.25"/>
  <cols>
    <col min="1" max="1" width="38.85546875" style="91" customWidth="1"/>
    <col min="2" max="2" width="13.28515625" style="91" bestFit="1" customWidth="1"/>
    <col min="3" max="3" width="12.42578125" style="91" bestFit="1" customWidth="1"/>
    <col min="4" max="4" width="13.28515625" style="102" bestFit="1" customWidth="1"/>
    <col min="5" max="5" width="12.42578125" style="91" customWidth="1"/>
    <col min="6" max="16384" width="9.140625" style="91"/>
  </cols>
  <sheetData>
    <row r="1" spans="1:5">
      <c r="A1" s="13"/>
      <c r="B1" s="11" t="s">
        <v>55</v>
      </c>
      <c r="C1" s="11" t="s">
        <v>56</v>
      </c>
      <c r="D1" s="78" t="s">
        <v>55</v>
      </c>
      <c r="E1" s="11" t="s">
        <v>97</v>
      </c>
    </row>
    <row r="2" spans="1:5" s="81" customFormat="1">
      <c r="A2" s="69"/>
      <c r="B2" s="11" t="s">
        <v>13</v>
      </c>
      <c r="C2" s="11" t="s">
        <v>13</v>
      </c>
      <c r="D2" s="173" t="s">
        <v>14</v>
      </c>
      <c r="E2" s="11" t="s">
        <v>98</v>
      </c>
    </row>
    <row r="3" spans="1:5" s="81" customFormat="1">
      <c r="A3" s="69"/>
      <c r="B3" s="69"/>
      <c r="C3" s="76" t="s">
        <v>58</v>
      </c>
      <c r="D3" s="79"/>
      <c r="E3" s="9"/>
    </row>
    <row r="4" spans="1:5">
      <c r="A4" s="267" t="s">
        <v>99</v>
      </c>
      <c r="B4" s="13"/>
      <c r="C4" s="13"/>
      <c r="D4" s="49"/>
      <c r="E4" s="70"/>
    </row>
    <row r="5" spans="1:5">
      <c r="A5" s="13" t="s">
        <v>150</v>
      </c>
      <c r="B5" s="28"/>
      <c r="C5" s="28"/>
      <c r="D5" s="28"/>
      <c r="E5" s="77"/>
    </row>
    <row r="6" spans="1:5">
      <c r="A6" s="13" t="s">
        <v>151</v>
      </c>
      <c r="B6" s="28">
        <v>1000</v>
      </c>
      <c r="C6" s="28">
        <v>500</v>
      </c>
      <c r="D6" s="28">
        <v>750</v>
      </c>
      <c r="E6" s="165">
        <f t="shared" ref="E6:E20" si="0">PERCENTILE((D6-B6)/B6,1)</f>
        <v>-0.25</v>
      </c>
    </row>
    <row r="7" spans="1:5">
      <c r="A7" s="13" t="s">
        <v>152</v>
      </c>
      <c r="B7" s="28">
        <v>1000</v>
      </c>
      <c r="C7" s="28">
        <v>800</v>
      </c>
      <c r="D7" s="28">
        <v>1000</v>
      </c>
      <c r="E7" s="165">
        <f t="shared" si="0"/>
        <v>0</v>
      </c>
    </row>
    <row r="8" spans="1:5">
      <c r="A8" s="13" t="s">
        <v>153</v>
      </c>
      <c r="B8" s="28">
        <v>7600</v>
      </c>
      <c r="C8" s="28">
        <v>6655.87</v>
      </c>
      <c r="D8" s="28">
        <v>7925</v>
      </c>
      <c r="E8" s="165">
        <f t="shared" si="0"/>
        <v>4.2763157894736843E-2</v>
      </c>
    </row>
    <row r="9" spans="1:5">
      <c r="A9" s="13" t="s">
        <v>154</v>
      </c>
      <c r="B9" s="28">
        <v>75</v>
      </c>
      <c r="C9" s="28">
        <v>44</v>
      </c>
      <c r="D9" s="28">
        <v>75</v>
      </c>
      <c r="E9" s="165">
        <f t="shared" si="0"/>
        <v>0</v>
      </c>
    </row>
    <row r="10" spans="1:5">
      <c r="A10" s="13" t="s">
        <v>155</v>
      </c>
      <c r="B10" s="28">
        <v>2639</v>
      </c>
      <c r="C10" s="28">
        <v>2639</v>
      </c>
      <c r="D10" s="28">
        <v>2720</v>
      </c>
      <c r="E10" s="165">
        <f t="shared" si="0"/>
        <v>3.0693444486547934E-2</v>
      </c>
    </row>
    <row r="11" spans="1:5">
      <c r="A11" s="13" t="s">
        <v>156</v>
      </c>
      <c r="B11" s="28">
        <v>1500</v>
      </c>
      <c r="C11" s="28">
        <v>1500</v>
      </c>
      <c r="D11" s="28">
        <v>1500</v>
      </c>
      <c r="E11" s="165">
        <f t="shared" si="0"/>
        <v>0</v>
      </c>
    </row>
    <row r="12" spans="1:5">
      <c r="A12" s="13" t="s">
        <v>157</v>
      </c>
      <c r="B12" s="28">
        <v>500</v>
      </c>
      <c r="C12" s="28">
        <v>100</v>
      </c>
      <c r="D12" s="28">
        <v>500</v>
      </c>
      <c r="E12" s="165">
        <f t="shared" si="0"/>
        <v>0</v>
      </c>
    </row>
    <row r="13" spans="1:5">
      <c r="A13" s="13" t="s">
        <v>158</v>
      </c>
      <c r="B13" s="28">
        <v>1000</v>
      </c>
      <c r="C13" s="28">
        <v>500</v>
      </c>
      <c r="D13" s="28">
        <v>1000</v>
      </c>
      <c r="E13" s="165">
        <f t="shared" si="0"/>
        <v>0</v>
      </c>
    </row>
    <row r="14" spans="1:5">
      <c r="A14" s="13" t="s">
        <v>159</v>
      </c>
      <c r="B14" s="28">
        <v>200</v>
      </c>
      <c r="C14" s="28">
        <v>0</v>
      </c>
      <c r="D14" s="28">
        <v>200</v>
      </c>
      <c r="E14" s="165">
        <f t="shared" si="0"/>
        <v>0</v>
      </c>
    </row>
    <row r="15" spans="1:5">
      <c r="A15" s="13" t="s">
        <v>160</v>
      </c>
      <c r="B15" s="28">
        <v>300</v>
      </c>
      <c r="C15" s="28">
        <v>150</v>
      </c>
      <c r="D15" s="28">
        <v>600</v>
      </c>
      <c r="E15" s="165">
        <f t="shared" si="0"/>
        <v>1</v>
      </c>
    </row>
    <row r="16" spans="1:5">
      <c r="A16" s="13" t="s">
        <v>161</v>
      </c>
      <c r="B16" s="28">
        <v>2000</v>
      </c>
      <c r="C16" s="28">
        <v>2000</v>
      </c>
      <c r="D16" s="28">
        <v>2000</v>
      </c>
      <c r="E16" s="165">
        <f t="shared" si="0"/>
        <v>0</v>
      </c>
    </row>
    <row r="17" spans="1:5">
      <c r="A17" s="13" t="s">
        <v>162</v>
      </c>
      <c r="B17" s="28">
        <v>1750</v>
      </c>
      <c r="C17" s="28">
        <v>1500</v>
      </c>
      <c r="D17" s="28">
        <v>1750</v>
      </c>
      <c r="E17" s="165">
        <f t="shared" si="0"/>
        <v>0</v>
      </c>
    </row>
    <row r="18" spans="1:5">
      <c r="A18" s="13" t="s">
        <v>163</v>
      </c>
      <c r="B18" s="28">
        <v>1700</v>
      </c>
      <c r="C18" s="28">
        <v>1600</v>
      </c>
      <c r="D18" s="28">
        <v>1700</v>
      </c>
      <c r="E18" s="165">
        <f t="shared" si="0"/>
        <v>0</v>
      </c>
    </row>
    <row r="19" spans="1:5">
      <c r="A19" s="13" t="s">
        <v>164</v>
      </c>
      <c r="B19" s="28">
        <v>500</v>
      </c>
      <c r="C19" s="28">
        <v>700</v>
      </c>
      <c r="D19" s="28">
        <v>500</v>
      </c>
      <c r="E19" s="165">
        <f t="shared" si="0"/>
        <v>0</v>
      </c>
    </row>
    <row r="20" spans="1:5">
      <c r="A20" s="13" t="s">
        <v>165</v>
      </c>
      <c r="B20" s="28">
        <v>3250</v>
      </c>
      <c r="C20" s="28">
        <v>3000</v>
      </c>
      <c r="D20" s="28">
        <v>3500</v>
      </c>
      <c r="E20" s="165">
        <f t="shared" si="0"/>
        <v>7.6923076923076927E-2</v>
      </c>
    </row>
    <row r="21" spans="1:5" ht="21" thickBot="1">
      <c r="A21" s="13" t="s">
        <v>120</v>
      </c>
      <c r="B21" s="35" t="s">
        <v>5</v>
      </c>
      <c r="C21" s="35" t="s">
        <v>5</v>
      </c>
      <c r="D21" s="35" t="s">
        <v>5</v>
      </c>
      <c r="E21" s="295"/>
    </row>
    <row r="22" spans="1:5">
      <c r="A22" s="23" t="s">
        <v>166</v>
      </c>
      <c r="B22" s="16">
        <f>SUM(B5:B21)</f>
        <v>25014</v>
      </c>
      <c r="C22" s="16">
        <f>SUM(C5:C21)</f>
        <v>21688.87</v>
      </c>
      <c r="D22" s="16">
        <f>SUM(D5:D21)</f>
        <v>25720</v>
      </c>
      <c r="E22" s="165">
        <f>PERCENTILE((D22-B22)/B22,1)</f>
        <v>2.8224194451107378E-2</v>
      </c>
    </row>
    <row r="23" spans="1:5">
      <c r="A23" s="13"/>
      <c r="B23" s="75"/>
      <c r="C23" s="75"/>
      <c r="D23" s="75"/>
      <c r="E23" s="165"/>
    </row>
    <row r="24" spans="1:5">
      <c r="A24" s="69" t="s">
        <v>124</v>
      </c>
      <c r="B24" s="75"/>
      <c r="C24" s="75"/>
      <c r="D24" s="75"/>
      <c r="E24" s="165"/>
    </row>
    <row r="25" spans="1:5">
      <c r="A25" s="13" t="s">
        <v>130</v>
      </c>
      <c r="B25" s="16">
        <f>SUM(B6:B21)</f>
        <v>25014</v>
      </c>
      <c r="C25" s="16"/>
      <c r="D25" s="16">
        <f>SUM(D5:D21)</f>
        <v>25720</v>
      </c>
      <c r="E25" s="165">
        <f>PERCENTILE((D25-B25)/B25,1)</f>
        <v>2.8224194451107378E-2</v>
      </c>
    </row>
    <row r="26" spans="1:5">
      <c r="E26" s="296"/>
    </row>
    <row r="27" spans="1:5">
      <c r="A27" s="69"/>
      <c r="B27" s="106"/>
      <c r="C27" s="13"/>
      <c r="D27" s="79"/>
      <c r="E27" s="87"/>
    </row>
    <row r="28" spans="1:5">
      <c r="A28" s="13"/>
      <c r="B28" s="28"/>
      <c r="C28" s="13"/>
      <c r="D28" s="28"/>
      <c r="E28" s="87"/>
    </row>
    <row r="29" spans="1:5">
      <c r="A29" s="13"/>
      <c r="B29" s="28"/>
      <c r="C29" s="13"/>
      <c r="D29" s="28"/>
      <c r="E29" s="87"/>
    </row>
  </sheetData>
  <phoneticPr fontId="0" type="noConversion"/>
  <pageMargins left="0.67" right="0.59" top="1.17" bottom="0.78" header="0.57999999999999996" footer="0.5"/>
  <pageSetup scale="89" orientation="portrait" horizontalDpi="360" verticalDpi="360" r:id="rId1"/>
  <headerFooter alignWithMargins="0">
    <oddHeader xml:space="preserve">&amp;C&amp;"Arial,Bold"&amp;24Town Office Expense&amp;R5/05/17      </oddHeader>
    <oddFooter>&amp;C&amp;"Helvetica,Bold"&amp;14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7"/>
  <sheetViews>
    <sheetView view="pageLayout" topLeftCell="A25" zoomScale="125" zoomScaleNormal="100" zoomScalePageLayoutView="125" workbookViewId="0" xr3:uid="{85D5C41F-068E-5C55-9968-509E7C2A5619}">
      <selection activeCell="D2" sqref="D2"/>
    </sheetView>
  </sheetViews>
  <sheetFormatPr defaultRowHeight="20.25"/>
  <cols>
    <col min="1" max="1" width="41" style="91" customWidth="1"/>
    <col min="2" max="2" width="12.85546875" style="91" bestFit="1" customWidth="1"/>
    <col min="3" max="3" width="13.42578125" style="91" bestFit="1" customWidth="1"/>
    <col min="4" max="4" width="14.7109375" style="96" bestFit="1" customWidth="1"/>
    <col min="5" max="5" width="15.28515625" style="91" customWidth="1"/>
    <col min="6" max="16384" width="9.140625" style="91"/>
  </cols>
  <sheetData>
    <row r="1" spans="1:6" ht="21">
      <c r="A1" s="80"/>
      <c r="B1" s="81" t="s">
        <v>55</v>
      </c>
      <c r="C1" s="11" t="s">
        <v>56</v>
      </c>
      <c r="D1" s="82" t="s">
        <v>55</v>
      </c>
      <c r="E1" s="83" t="s">
        <v>97</v>
      </c>
    </row>
    <row r="2" spans="1:6" s="81" customFormat="1">
      <c r="A2" s="69"/>
      <c r="B2" s="11" t="s">
        <v>13</v>
      </c>
      <c r="C2" s="11" t="s">
        <v>13</v>
      </c>
      <c r="D2" s="173" t="s">
        <v>14</v>
      </c>
      <c r="E2" s="11" t="s">
        <v>98</v>
      </c>
    </row>
    <row r="3" spans="1:6" s="81" customFormat="1" ht="21">
      <c r="A3" s="267" t="s">
        <v>99</v>
      </c>
      <c r="B3" s="23"/>
      <c r="C3" s="229" t="s">
        <v>58</v>
      </c>
      <c r="D3" s="85"/>
      <c r="E3" s="84"/>
    </row>
    <row r="4" spans="1:6" ht="18.95" customHeight="1">
      <c r="A4" s="13" t="s">
        <v>100</v>
      </c>
      <c r="B4" s="16"/>
      <c r="C4" s="25"/>
      <c r="D4" s="86"/>
      <c r="E4" s="13"/>
    </row>
    <row r="5" spans="1:6" ht="18.95" customHeight="1">
      <c r="A5" s="13" t="s">
        <v>167</v>
      </c>
      <c r="B5" s="16"/>
      <c r="C5" s="25"/>
      <c r="D5" s="86">
        <v>10000</v>
      </c>
      <c r="E5" s="23" t="s">
        <v>168</v>
      </c>
    </row>
    <row r="6" spans="1:6" ht="18.95" customHeight="1">
      <c r="A6" s="13" t="s">
        <v>169</v>
      </c>
      <c r="B6" s="86">
        <v>2000</v>
      </c>
      <c r="C6" s="25">
        <v>1500</v>
      </c>
      <c r="D6" s="86">
        <v>2000</v>
      </c>
      <c r="E6" s="296">
        <f>PERCENTILE((D6-B6)/B6,1)</f>
        <v>0</v>
      </c>
    </row>
    <row r="7" spans="1:6" ht="18.95" customHeight="1">
      <c r="A7" s="13" t="s">
        <v>170</v>
      </c>
      <c r="B7" s="86">
        <v>2500</v>
      </c>
      <c r="C7" s="25">
        <v>175</v>
      </c>
      <c r="D7" s="86">
        <v>525</v>
      </c>
      <c r="E7" s="296">
        <f t="shared" ref="E7:E33" si="0">PERCENTILE((D7-B7)/B7,1)</f>
        <v>-0.79</v>
      </c>
    </row>
    <row r="8" spans="1:6" ht="18.95" customHeight="1">
      <c r="A8" s="13" t="s">
        <v>171</v>
      </c>
      <c r="B8" s="86">
        <v>25500</v>
      </c>
      <c r="C8" s="25">
        <v>26131</v>
      </c>
      <c r="D8" s="86">
        <v>27900</v>
      </c>
      <c r="E8" s="296">
        <f t="shared" si="0"/>
        <v>9.4117647058823528E-2</v>
      </c>
      <c r="F8" s="60"/>
    </row>
    <row r="9" spans="1:6" ht="18.95" customHeight="1">
      <c r="A9" s="13" t="s">
        <v>172</v>
      </c>
      <c r="B9" s="86">
        <v>6200</v>
      </c>
      <c r="C9" s="25">
        <v>6712</v>
      </c>
      <c r="D9" s="86">
        <v>8315</v>
      </c>
      <c r="E9" s="296">
        <f t="shared" si="0"/>
        <v>0.34112903225806451</v>
      </c>
    </row>
    <row r="10" spans="1:6" ht="18.95" customHeight="1">
      <c r="A10" s="13" t="s">
        <v>173</v>
      </c>
      <c r="B10" s="86">
        <v>250</v>
      </c>
      <c r="C10" s="25">
        <v>24.88</v>
      </c>
      <c r="D10" s="86">
        <v>100</v>
      </c>
      <c r="E10" s="296">
        <f t="shared" si="0"/>
        <v>-0.6</v>
      </c>
    </row>
    <row r="11" spans="1:6" ht="18.95" customHeight="1">
      <c r="A11" s="13" t="s">
        <v>174</v>
      </c>
      <c r="B11" s="86">
        <v>2100</v>
      </c>
      <c r="C11" s="25">
        <v>2100</v>
      </c>
      <c r="D11" s="86">
        <v>2150</v>
      </c>
      <c r="E11" s="296">
        <f t="shared" si="0"/>
        <v>2.3809523809523808E-2</v>
      </c>
    </row>
    <row r="12" spans="1:6" ht="18.95" customHeight="1">
      <c r="A12" s="13" t="s">
        <v>175</v>
      </c>
      <c r="B12" s="86">
        <v>300</v>
      </c>
      <c r="C12" s="25">
        <v>350</v>
      </c>
      <c r="D12" s="86">
        <v>300</v>
      </c>
      <c r="E12" s="296">
        <f t="shared" si="0"/>
        <v>0</v>
      </c>
    </row>
    <row r="13" spans="1:6" ht="18.95" customHeight="1">
      <c r="A13" s="13" t="s">
        <v>176</v>
      </c>
      <c r="B13" s="86">
        <v>250</v>
      </c>
      <c r="C13" s="25">
        <v>178.27</v>
      </c>
      <c r="D13" s="86">
        <v>250</v>
      </c>
      <c r="E13" s="296">
        <f t="shared" si="0"/>
        <v>0</v>
      </c>
    </row>
    <row r="14" spans="1:6" ht="18.95" customHeight="1">
      <c r="A14" s="13" t="s">
        <v>177</v>
      </c>
      <c r="B14" s="86">
        <v>12000</v>
      </c>
      <c r="C14" s="25">
        <v>5000</v>
      </c>
      <c r="D14" s="86">
        <v>10000</v>
      </c>
      <c r="E14" s="296">
        <f t="shared" si="0"/>
        <v>-0.16666666666666666</v>
      </c>
    </row>
    <row r="15" spans="1:6" ht="18.95" customHeight="1">
      <c r="A15" s="13" t="s">
        <v>178</v>
      </c>
      <c r="B15" s="86">
        <v>2000</v>
      </c>
      <c r="C15" s="25">
        <v>1900</v>
      </c>
      <c r="D15" s="86">
        <v>2000</v>
      </c>
      <c r="E15" s="296">
        <f t="shared" si="0"/>
        <v>0</v>
      </c>
    </row>
    <row r="16" spans="1:6" ht="18.95" customHeight="1">
      <c r="A16" s="13" t="s">
        <v>179</v>
      </c>
      <c r="B16" s="86">
        <v>3700</v>
      </c>
      <c r="C16" s="25">
        <v>3500</v>
      </c>
      <c r="D16" s="86">
        <v>3500</v>
      </c>
      <c r="E16" s="296">
        <f t="shared" si="0"/>
        <v>-5.4054054054054057E-2</v>
      </c>
    </row>
    <row r="17" spans="1:6" ht="18.95" customHeight="1">
      <c r="A17" s="13" t="s">
        <v>180</v>
      </c>
      <c r="B17" s="86">
        <v>8500</v>
      </c>
      <c r="C17" s="25">
        <v>7800</v>
      </c>
      <c r="D17" s="86">
        <v>9000</v>
      </c>
      <c r="E17" s="296">
        <f t="shared" si="0"/>
        <v>5.8823529411764705E-2</v>
      </c>
    </row>
    <row r="18" spans="1:6" ht="18.95" customHeight="1">
      <c r="A18" s="13" t="s">
        <v>181</v>
      </c>
      <c r="B18" s="86">
        <v>7500</v>
      </c>
      <c r="C18" s="25">
        <v>7500</v>
      </c>
      <c r="D18" s="86">
        <v>10000</v>
      </c>
      <c r="E18" s="296">
        <f t="shared" si="0"/>
        <v>0.33333333333333331</v>
      </c>
    </row>
    <row r="19" spans="1:6" ht="18.95" customHeight="1">
      <c r="A19" s="13" t="s">
        <v>182</v>
      </c>
      <c r="B19" s="86">
        <v>4000</v>
      </c>
      <c r="C19" s="25">
        <v>4000</v>
      </c>
      <c r="D19" s="86">
        <v>4000</v>
      </c>
      <c r="E19" s="296">
        <f t="shared" si="0"/>
        <v>0</v>
      </c>
    </row>
    <row r="20" spans="1:6" ht="18.95" customHeight="1">
      <c r="A20" s="13" t="s">
        <v>183</v>
      </c>
      <c r="B20" s="86">
        <v>3500</v>
      </c>
      <c r="C20" s="25">
        <v>1000</v>
      </c>
      <c r="D20" s="86">
        <v>3500</v>
      </c>
      <c r="E20" s="296">
        <f t="shared" si="0"/>
        <v>0</v>
      </c>
    </row>
    <row r="21" spans="1:6" ht="18.95" customHeight="1">
      <c r="A21" s="13" t="s">
        <v>184</v>
      </c>
      <c r="B21" s="86">
        <v>16000</v>
      </c>
      <c r="C21" s="25">
        <v>14775</v>
      </c>
      <c r="D21" s="86">
        <v>16852</v>
      </c>
      <c r="E21" s="296">
        <f t="shared" si="0"/>
        <v>5.3249999999999999E-2</v>
      </c>
      <c r="F21" s="60"/>
    </row>
    <row r="22" spans="1:6" ht="18.95" customHeight="1">
      <c r="A22" s="13" t="s">
        <v>185</v>
      </c>
      <c r="B22" s="86">
        <v>3000</v>
      </c>
      <c r="C22" s="25">
        <v>2850</v>
      </c>
      <c r="D22" s="86">
        <v>3000</v>
      </c>
      <c r="E22" s="296">
        <f t="shared" si="0"/>
        <v>0</v>
      </c>
    </row>
    <row r="23" spans="1:6" ht="18.95" customHeight="1">
      <c r="A23" s="13" t="s">
        <v>186</v>
      </c>
      <c r="B23" s="86">
        <v>400</v>
      </c>
      <c r="C23" s="25">
        <v>200</v>
      </c>
      <c r="D23" s="86">
        <v>200</v>
      </c>
      <c r="E23" s="296">
        <f t="shared" si="0"/>
        <v>-0.5</v>
      </c>
      <c r="F23" s="60"/>
    </row>
    <row r="24" spans="1:6" ht="18.95" customHeight="1">
      <c r="A24" s="13" t="s">
        <v>187</v>
      </c>
      <c r="B24" s="86">
        <v>50</v>
      </c>
      <c r="C24" s="25">
        <v>0</v>
      </c>
      <c r="D24" s="86">
        <v>50</v>
      </c>
      <c r="E24" s="296">
        <f t="shared" si="0"/>
        <v>0</v>
      </c>
    </row>
    <row r="25" spans="1:6" ht="18.95" customHeight="1">
      <c r="A25" s="13" t="s">
        <v>188</v>
      </c>
      <c r="B25" s="86">
        <v>1050</v>
      </c>
      <c r="C25" s="25">
        <f>'Planning Board and BOA'!C20</f>
        <v>240</v>
      </c>
      <c r="D25" s="86">
        <f>'Planning Board and BOA'!D20</f>
        <v>1050</v>
      </c>
      <c r="E25" s="296">
        <f t="shared" si="0"/>
        <v>0</v>
      </c>
    </row>
    <row r="26" spans="1:6" ht="18.95" customHeight="1">
      <c r="A26" s="13" t="s">
        <v>189</v>
      </c>
      <c r="B26" s="86">
        <v>3570</v>
      </c>
      <c r="C26" s="86">
        <f>'Conservation Commission'!C14</f>
        <v>3570</v>
      </c>
      <c r="D26" s="86">
        <f>'Conservation Commission'!D14</f>
        <v>7550</v>
      </c>
      <c r="E26" s="296">
        <f t="shared" si="0"/>
        <v>1.1148459383753502</v>
      </c>
    </row>
    <row r="27" spans="1:6" ht="18.95" customHeight="1">
      <c r="A27" s="13" t="s">
        <v>190</v>
      </c>
      <c r="B27" s="86">
        <v>550</v>
      </c>
      <c r="C27" s="25">
        <f>'Planning Board and BOA'!C10</f>
        <v>95</v>
      </c>
      <c r="D27" s="86">
        <f>'Planning Board and BOA'!D10</f>
        <v>550</v>
      </c>
      <c r="E27" s="296">
        <f t="shared" si="0"/>
        <v>0</v>
      </c>
    </row>
    <row r="28" spans="1:6" ht="18.95" customHeight="1">
      <c r="A28" s="13" t="s">
        <v>191</v>
      </c>
      <c r="B28" s="86">
        <v>25014</v>
      </c>
      <c r="C28" s="86">
        <f>+'Town Office Expenses'!C22</f>
        <v>21688.87</v>
      </c>
      <c r="D28" s="86">
        <f>+'Town Office Expenses'!D22</f>
        <v>25720</v>
      </c>
      <c r="E28" s="296">
        <f t="shared" si="0"/>
        <v>2.8224194451107378E-2</v>
      </c>
    </row>
    <row r="29" spans="1:6" ht="18.95" customHeight="1">
      <c r="A29" s="13" t="s">
        <v>192</v>
      </c>
      <c r="B29" s="25">
        <v>2000</v>
      </c>
      <c r="C29" s="25">
        <v>2000</v>
      </c>
      <c r="D29" s="25">
        <v>2000</v>
      </c>
      <c r="E29" s="296">
        <f t="shared" si="0"/>
        <v>0</v>
      </c>
    </row>
    <row r="30" spans="1:6" ht="18.95" customHeight="1">
      <c r="A30" s="13" t="s">
        <v>193</v>
      </c>
      <c r="B30" s="25">
        <v>1000</v>
      </c>
      <c r="C30" s="25">
        <v>1000</v>
      </c>
      <c r="D30" s="25">
        <v>2500</v>
      </c>
      <c r="E30" s="296">
        <f t="shared" si="0"/>
        <v>1.5</v>
      </c>
    </row>
    <row r="31" spans="1:6" ht="18.95" customHeight="1">
      <c r="A31" s="13" t="s">
        <v>194</v>
      </c>
      <c r="B31" s="25">
        <v>2500</v>
      </c>
      <c r="C31" s="25">
        <v>2500</v>
      </c>
      <c r="D31" s="25">
        <v>2500</v>
      </c>
      <c r="E31" s="296">
        <f t="shared" si="0"/>
        <v>0</v>
      </c>
    </row>
    <row r="32" spans="1:6" ht="18.95" customHeight="1">
      <c r="A32" s="13" t="s">
        <v>195</v>
      </c>
      <c r="B32" s="25">
        <v>1500</v>
      </c>
      <c r="C32" s="25">
        <v>1500</v>
      </c>
      <c r="D32" s="25">
        <v>1000</v>
      </c>
      <c r="E32" s="296">
        <f t="shared" si="0"/>
        <v>-0.33333333333333331</v>
      </c>
    </row>
    <row r="33" spans="1:8" ht="18.95" customHeight="1" thickBot="1">
      <c r="A33" s="13" t="s">
        <v>196</v>
      </c>
      <c r="B33" s="88">
        <v>8000</v>
      </c>
      <c r="C33" s="31">
        <v>6761</v>
      </c>
      <c r="D33" s="88">
        <v>6000</v>
      </c>
      <c r="E33" s="296">
        <f t="shared" si="0"/>
        <v>-0.25</v>
      </c>
    </row>
    <row r="34" spans="1:8" ht="18.95" customHeight="1">
      <c r="A34" s="23" t="s">
        <v>166</v>
      </c>
      <c r="B34" s="16">
        <f>SUM(B6:B33)</f>
        <v>144934</v>
      </c>
      <c r="C34" s="16">
        <f>SUM(C4:C33)</f>
        <v>125051.01999999999</v>
      </c>
      <c r="D34" s="59">
        <f>SUM(D5:D33)</f>
        <v>162512</v>
      </c>
      <c r="E34" s="296">
        <f>PERCENTILE(SUM(D34-B34)/B34,1)</f>
        <v>0.12128279078753088</v>
      </c>
      <c r="H34" s="243"/>
    </row>
    <row r="35" spans="1:8" ht="18.95" customHeight="1">
      <c r="C35" s="102"/>
      <c r="E35" s="299"/>
    </row>
    <row r="36" spans="1:8" ht="18.95" customHeight="1">
      <c r="A36" s="69"/>
      <c r="B36" s="75"/>
      <c r="C36" s="75"/>
      <c r="D36" s="89"/>
      <c r="E36" s="300"/>
    </row>
    <row r="37" spans="1:8" ht="18.95" customHeight="1">
      <c r="A37" s="13" t="s">
        <v>197</v>
      </c>
      <c r="B37" s="86">
        <v>4000</v>
      </c>
      <c r="C37" s="86"/>
      <c r="D37" s="86">
        <v>2000</v>
      </c>
      <c r="E37" s="299"/>
    </row>
    <row r="38" spans="1:8" ht="18.95" customHeight="1">
      <c r="A38" s="13" t="s">
        <v>198</v>
      </c>
      <c r="B38" s="86">
        <v>4000</v>
      </c>
      <c r="C38" s="86"/>
      <c r="D38" s="86">
        <v>4000</v>
      </c>
      <c r="E38" s="299"/>
    </row>
    <row r="39" spans="1:8" ht="18.95" customHeight="1" thickBot="1">
      <c r="A39" s="13" t="s">
        <v>130</v>
      </c>
      <c r="B39" s="31">
        <f>SUM(B6:B33)-B37-B38</f>
        <v>136934</v>
      </c>
      <c r="C39" s="31"/>
      <c r="D39" s="88">
        <f>SUM(D5:D33)-D37-D38</f>
        <v>156512</v>
      </c>
      <c r="E39" s="298">
        <f>PERCENTILE((D39-B39)/B39,1)</f>
        <v>0.14297398746841544</v>
      </c>
    </row>
    <row r="40" spans="1:8" ht="18.95" customHeight="1">
      <c r="A40" s="23" t="s">
        <v>199</v>
      </c>
      <c r="B40" s="16">
        <f>SUM(B37:B39)</f>
        <v>144934</v>
      </c>
      <c r="C40" s="16"/>
      <c r="D40" s="59">
        <f>SUM(D37:D39)</f>
        <v>162512</v>
      </c>
      <c r="E40" s="296">
        <f>PERCENTILE(SUM(D40-B40)/B40,1)</f>
        <v>0.12128279078753088</v>
      </c>
    </row>
    <row r="41" spans="1:8" ht="18.95" customHeight="1">
      <c r="A41" s="23"/>
      <c r="B41" s="16"/>
      <c r="C41" s="16"/>
      <c r="D41" s="59"/>
    </row>
    <row r="42" spans="1:8" ht="21" thickBot="1">
      <c r="A42" s="90" t="s">
        <v>200</v>
      </c>
      <c r="B42" s="92">
        <v>42893</v>
      </c>
      <c r="D42" s="92">
        <v>43258</v>
      </c>
    </row>
    <row r="43" spans="1:8">
      <c r="A43" s="13" t="s">
        <v>201</v>
      </c>
      <c r="B43" s="86">
        <v>17613</v>
      </c>
      <c r="C43" s="93"/>
      <c r="D43" s="86">
        <f>B43+D29</f>
        <v>19613</v>
      </c>
    </row>
    <row r="44" spans="1:8">
      <c r="A44" s="13" t="s">
        <v>202</v>
      </c>
      <c r="B44" s="86">
        <v>1789</v>
      </c>
      <c r="C44" s="94"/>
      <c r="D44" s="86">
        <f>B44+D30-D37</f>
        <v>2289</v>
      </c>
    </row>
    <row r="45" spans="1:8">
      <c r="A45" s="13" t="s">
        <v>203</v>
      </c>
      <c r="B45" s="86">
        <v>100000</v>
      </c>
      <c r="C45" s="95"/>
      <c r="D45" s="86">
        <f>B45+D31</f>
        <v>102500</v>
      </c>
    </row>
    <row r="46" spans="1:8">
      <c r="A46" s="13" t="s">
        <v>204</v>
      </c>
      <c r="B46" s="59">
        <v>20735</v>
      </c>
      <c r="C46" s="94"/>
      <c r="D46" s="59">
        <f>B46+D32-D38</f>
        <v>17735</v>
      </c>
    </row>
    <row r="47" spans="1:8">
      <c r="A47" s="13" t="s">
        <v>205</v>
      </c>
      <c r="B47" s="86">
        <v>15000</v>
      </c>
      <c r="C47" s="93"/>
      <c r="D47" s="86">
        <f>+B47</f>
        <v>15000</v>
      </c>
    </row>
  </sheetData>
  <phoneticPr fontId="0" type="noConversion"/>
  <pageMargins left="0.67" right="0.59" top="1.17" bottom="0.78" header="0.57999999999999996" footer="0.5"/>
  <pageSetup scale="89" fitToHeight="2" orientation="portrait" r:id="rId1"/>
  <headerFooter alignWithMargins="0">
    <oddHeader>&amp;C&amp;"Arial,Bold"&amp;18General Government&amp;Rrev 05/06/17</oddHeader>
    <oddFooter>&amp;C&amp;"Helvetica,Bold"&amp;14&amp;P</oddFooter>
  </headerFooter>
  <rowBreaks count="1" manualBreakCount="1">
    <brk id="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"/>
  <sheetViews>
    <sheetView topLeftCell="A10" zoomScaleNormal="100" workbookViewId="0" xr3:uid="{44B22561-5205-5C8A-B808-2C70100D228F}">
      <selection activeCell="D2" sqref="D2"/>
    </sheetView>
  </sheetViews>
  <sheetFormatPr defaultRowHeight="20.25"/>
  <cols>
    <col min="1" max="1" width="41.7109375" style="226" customWidth="1"/>
    <col min="2" max="4" width="12.5703125" style="226" bestFit="1" customWidth="1"/>
    <col min="5" max="5" width="11.42578125" style="242" customWidth="1"/>
    <col min="6" max="16384" width="9.140625" style="226"/>
  </cols>
  <sheetData>
    <row r="1" spans="1:6" ht="21">
      <c r="A1" s="223"/>
      <c r="B1" s="224" t="s">
        <v>55</v>
      </c>
      <c r="C1" s="224" t="s">
        <v>56</v>
      </c>
      <c r="D1" s="224" t="s">
        <v>55</v>
      </c>
      <c r="E1" s="225" t="s">
        <v>97</v>
      </c>
    </row>
    <row r="2" spans="1:6" s="228" customFormat="1" ht="21">
      <c r="A2" s="227"/>
      <c r="B2" s="11" t="s">
        <v>13</v>
      </c>
      <c r="C2" s="11" t="s">
        <v>13</v>
      </c>
      <c r="D2" s="173" t="s">
        <v>14</v>
      </c>
      <c r="E2" s="99" t="s">
        <v>98</v>
      </c>
    </row>
    <row r="3" spans="1:6" s="228" customFormat="1" ht="21">
      <c r="A3" s="227"/>
      <c r="B3" s="227"/>
      <c r="C3" s="229" t="s">
        <v>58</v>
      </c>
      <c r="D3" s="227"/>
      <c r="E3" s="230"/>
    </row>
    <row r="4" spans="1:6">
      <c r="A4" s="281" t="s">
        <v>206</v>
      </c>
      <c r="B4" s="232"/>
      <c r="C4" s="232"/>
      <c r="D4" s="232"/>
      <c r="E4" s="233"/>
    </row>
    <row r="5" spans="1:6">
      <c r="A5" s="232" t="s">
        <v>100</v>
      </c>
      <c r="B5" s="234"/>
      <c r="C5" s="235"/>
      <c r="D5" s="234"/>
      <c r="E5" s="233"/>
    </row>
    <row r="6" spans="1:6">
      <c r="A6" s="232" t="s">
        <v>207</v>
      </c>
      <c r="B6" s="234">
        <v>50</v>
      </c>
      <c r="C6" s="235">
        <v>0</v>
      </c>
      <c r="D6" s="234">
        <v>50</v>
      </c>
      <c r="E6" s="301">
        <f>PERCENTILE((D6-B6)/B6,1)</f>
        <v>0</v>
      </c>
    </row>
    <row r="7" spans="1:6">
      <c r="A7" s="232" t="s">
        <v>208</v>
      </c>
      <c r="B7" s="234">
        <v>50</v>
      </c>
      <c r="C7" s="235">
        <v>95</v>
      </c>
      <c r="D7" s="234">
        <v>50</v>
      </c>
      <c r="E7" s="301">
        <f>PERCENTILE((D7-B7)/B7,1)</f>
        <v>0</v>
      </c>
    </row>
    <row r="8" spans="1:6">
      <c r="A8" s="232" t="s">
        <v>209</v>
      </c>
      <c r="B8" s="234">
        <v>300</v>
      </c>
      <c r="C8" s="235">
        <v>0</v>
      </c>
      <c r="D8" s="234">
        <v>300</v>
      </c>
      <c r="E8" s="301">
        <f>PERCENTILE((D8-B8)/B8,1)</f>
        <v>0</v>
      </c>
    </row>
    <row r="9" spans="1:6" ht="21" thickBot="1">
      <c r="A9" s="232" t="s">
        <v>210</v>
      </c>
      <c r="B9" s="236">
        <v>150</v>
      </c>
      <c r="C9" s="237">
        <v>0</v>
      </c>
      <c r="D9" s="236">
        <v>150</v>
      </c>
      <c r="E9" s="301">
        <f>PERCENTILE((D9-B9)/B9,1)</f>
        <v>0</v>
      </c>
      <c r="F9" s="261"/>
    </row>
    <row r="10" spans="1:6">
      <c r="A10" s="234" t="s">
        <v>166</v>
      </c>
      <c r="B10" s="234">
        <f>SUM(B5:B9)</f>
        <v>550</v>
      </c>
      <c r="C10" s="235">
        <f>SUM(C6:C9)</f>
        <v>95</v>
      </c>
      <c r="D10" s="234">
        <f>SUM(D5:D9)</f>
        <v>550</v>
      </c>
      <c r="E10" s="301">
        <f>PERCENTILE((D10-B10)/B10,1)</f>
        <v>0</v>
      </c>
    </row>
    <row r="11" spans="1:6">
      <c r="A11" s="232"/>
      <c r="B11" s="238"/>
      <c r="C11" s="239"/>
      <c r="D11" s="238"/>
      <c r="E11" s="301"/>
    </row>
    <row r="12" spans="1:6">
      <c r="A12" s="231" t="s">
        <v>124</v>
      </c>
      <c r="B12" s="238"/>
      <c r="C12" s="239"/>
      <c r="D12" s="238" t="s">
        <v>5</v>
      </c>
      <c r="E12" s="301"/>
    </row>
    <row r="13" spans="1:6">
      <c r="A13" s="232" t="s">
        <v>130</v>
      </c>
      <c r="B13" s="240">
        <f>SUM(B6:B9)</f>
        <v>550</v>
      </c>
      <c r="C13" s="241"/>
      <c r="D13" s="240">
        <f>SUM(D6:D9)</f>
        <v>550</v>
      </c>
      <c r="E13" s="301">
        <f>PERCENTILE((D13-B13)/B13,1)</f>
        <v>0</v>
      </c>
    </row>
    <row r="14" spans="1:6">
      <c r="A14" s="232"/>
      <c r="B14" s="238"/>
      <c r="C14" s="238"/>
      <c r="D14" s="238"/>
      <c r="E14" s="301"/>
    </row>
    <row r="15" spans="1:6">
      <c r="A15" s="231" t="s">
        <v>211</v>
      </c>
      <c r="B15" s="238"/>
      <c r="C15" s="238"/>
      <c r="D15" s="238"/>
      <c r="E15" s="301"/>
    </row>
    <row r="16" spans="1:6">
      <c r="A16" s="232" t="s">
        <v>100</v>
      </c>
      <c r="B16" s="234"/>
      <c r="C16" s="235"/>
      <c r="D16" s="234"/>
      <c r="E16" s="301"/>
    </row>
    <row r="17" spans="1:6">
      <c r="A17" s="232" t="s">
        <v>208</v>
      </c>
      <c r="B17" s="234">
        <v>50</v>
      </c>
      <c r="C17" s="235">
        <v>0</v>
      </c>
      <c r="D17" s="234">
        <v>50</v>
      </c>
      <c r="E17" s="301">
        <f>PERCENTILE((D17-B17)/B17,1)</f>
        <v>0</v>
      </c>
    </row>
    <row r="18" spans="1:6">
      <c r="A18" s="232" t="s">
        <v>212</v>
      </c>
      <c r="B18" s="234">
        <v>200</v>
      </c>
      <c r="C18" s="235">
        <v>240</v>
      </c>
      <c r="D18" s="234">
        <v>200</v>
      </c>
      <c r="E18" s="301">
        <f>PERCENTILE((D18-B18)/B18,1)</f>
        <v>0</v>
      </c>
    </row>
    <row r="19" spans="1:6" ht="21" thickBot="1">
      <c r="A19" s="232" t="s">
        <v>213</v>
      </c>
      <c r="B19" s="236">
        <v>800</v>
      </c>
      <c r="C19" s="237">
        <v>0</v>
      </c>
      <c r="D19" s="236">
        <v>800</v>
      </c>
      <c r="E19" s="301">
        <f>PERCENTILE((D19-B19)/ B19,1)</f>
        <v>0</v>
      </c>
    </row>
    <row r="20" spans="1:6">
      <c r="A20" s="234" t="s">
        <v>214</v>
      </c>
      <c r="B20" s="234">
        <f>SUM(B16:B19)</f>
        <v>1050</v>
      </c>
      <c r="C20" s="235">
        <f>SUM(C16:C19)</f>
        <v>240</v>
      </c>
      <c r="D20" s="240">
        <f>SUM(D16:D19)</f>
        <v>1050</v>
      </c>
      <c r="E20" s="301">
        <f>PERCENTILE((D20-B20)/B20,1)</f>
        <v>0</v>
      </c>
    </row>
    <row r="21" spans="1:6">
      <c r="A21" s="232"/>
      <c r="B21" s="232"/>
      <c r="C21" s="232"/>
      <c r="E21" s="302"/>
      <c r="F21" s="233"/>
    </row>
    <row r="22" spans="1:6">
      <c r="A22" s="231" t="s">
        <v>124</v>
      </c>
      <c r="B22" s="232"/>
      <c r="C22" s="232"/>
      <c r="E22" s="302"/>
      <c r="F22" s="233"/>
    </row>
    <row r="23" spans="1:6">
      <c r="A23" s="232" t="s">
        <v>130</v>
      </c>
      <c r="B23" s="234">
        <f>SUM(B17:B19)</f>
        <v>1050</v>
      </c>
      <c r="C23" s="240"/>
      <c r="D23" s="234">
        <f>SUM(D17:D19)</f>
        <v>1050</v>
      </c>
      <c r="E23" s="301">
        <f>PERCENTILE((D23-B23)/B23,1)</f>
        <v>0</v>
      </c>
    </row>
    <row r="24" spans="1:6">
      <c r="E24" s="226"/>
      <c r="F24" s="242"/>
    </row>
    <row r="25" spans="1:6">
      <c r="A25" s="232"/>
      <c r="E25" s="226"/>
      <c r="F25" s="242"/>
    </row>
    <row r="26" spans="1:6">
      <c r="E26" s="226"/>
      <c r="F26" s="242"/>
    </row>
    <row r="27" spans="1:6">
      <c r="E27" s="226"/>
      <c r="F27" s="242"/>
    </row>
  </sheetData>
  <pageMargins left="0.67" right="0.59" top="1.4" bottom="0.78" header="0.57999999999999996" footer="0.5"/>
  <pageSetup scale="96" orientation="portrait" horizontalDpi="360" verticalDpi="360" r:id="rId1"/>
  <headerFooter alignWithMargins="0">
    <oddHeader xml:space="preserve">&amp;C&amp;"Arial,Bold"&amp;24Planning Board and 
BOA Budgets&amp;Rrev 04/26/17  </oddHeader>
    <oddFooter>&amp;C&amp;"Helvetica,Bold"&amp;14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Mary McDonald</cp:lastModifiedBy>
  <cp:revision/>
  <dcterms:created xsi:type="dcterms:W3CDTF">2011-04-14T15:54:02Z</dcterms:created>
  <dcterms:modified xsi:type="dcterms:W3CDTF">2017-05-15T23:26:40Z</dcterms:modified>
  <cp:category/>
  <cp:contentStatus/>
</cp:coreProperties>
</file>